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5576" windowHeight="10308" tabRatio="865" firstSheet="7" activeTab="8"/>
  </bookViews>
  <sheets>
    <sheet name="НАСЛОВ" sheetId="69" r:id="rId1"/>
    <sheet name="Садржај" sheetId="84" r:id="rId2"/>
    <sheet name="ДЕМОГРАФИЈА" sheetId="27" r:id="rId3"/>
    <sheet name="ЗДР.РАД. И САРАД." sheetId="106" r:id="rId4"/>
    <sheet name="СТОМАТОЛОГИЈА" sheetId="107" r:id="rId5"/>
    <sheet name="АПОТЕКА" sheetId="108" r:id="rId6"/>
    <sheet name="НЕМЕД.РАДНИЦИ" sheetId="109" r:id="rId7"/>
    <sheet name="ЗБИРНО КАДРОВИ " sheetId="110" r:id="rId8"/>
    <sheet name="Usluge_po_sluzbama" sheetId="1" r:id="rId9"/>
    <sheet name="Zbirna(Pivot)" sheetId="104" r:id="rId10"/>
    <sheet name="Zbirna" sheetId="111" r:id="rId11"/>
    <sheet name="ДИЈАЛИЗА" sheetId="96" r:id="rId12"/>
    <sheet name="ЛЕКОВИ " sheetId="112" r:id="rId13"/>
    <sheet name="САНИТЕТСКИ И ПОТРОШНИ МАТЕРИЈА " sheetId="113" r:id="rId14"/>
    <sheet name="РЕАГЕНСИ " sheetId="114" r:id="rId15"/>
    <sheet name="Прилог 5  РФЗО услуга обележје" sheetId="100" r:id="rId16"/>
    <sheet name="Прилог 6 РФЗО  атрибути" sheetId="102" r:id="rId17"/>
  </sheets>
  <definedNames>
    <definedName name="____W.O.R.K.B.O.O.K..C.O.N.T.E.N.T.S____" localSheetId="10">#REF!</definedName>
    <definedName name="____W.O.R.K.B.O.O.K..C.O.N.T.E.N.T.S____">#REF!</definedName>
    <definedName name="_xlnm._FilterDatabase" localSheetId="8" hidden="1">Usluge_po_sluzbama!$A$1:$I$901</definedName>
    <definedName name="_xlnm._FilterDatabase" localSheetId="15" hidden="1">'Прилог 5  РФЗО услуга обележје'!$A$1:$A$1195</definedName>
    <definedName name="_xlnm.Print_Area" localSheetId="10">Zbirna!$A$1:$Q$44</definedName>
  </definedNames>
  <calcPr calcId="162913"/>
  <pivotCaches>
    <pivotCache cacheId="0" r:id="rId1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14" l="1"/>
  <c r="C21" i="114"/>
  <c r="D14" i="113"/>
  <c r="C14" i="113"/>
  <c r="O73" i="112"/>
  <c r="N73" i="112"/>
  <c r="M73" i="112"/>
  <c r="J73" i="112"/>
  <c r="H73" i="112"/>
  <c r="K73" i="112" s="1"/>
  <c r="O72" i="112"/>
  <c r="N72" i="112"/>
  <c r="M72" i="112"/>
  <c r="J72" i="112"/>
  <c r="H72" i="112"/>
  <c r="K72" i="112" s="1"/>
  <c r="O71" i="112"/>
  <c r="N71" i="112"/>
  <c r="M71" i="112"/>
  <c r="J71" i="112"/>
  <c r="H71" i="112"/>
  <c r="K71" i="112" s="1"/>
  <c r="O70" i="112"/>
  <c r="N70" i="112"/>
  <c r="M70" i="112"/>
  <c r="J70" i="112"/>
  <c r="H70" i="112"/>
  <c r="K70" i="112" s="1"/>
  <c r="O69" i="112"/>
  <c r="N69" i="112"/>
  <c r="M69" i="112"/>
  <c r="J69" i="112"/>
  <c r="H69" i="112"/>
  <c r="K69" i="112" s="1"/>
  <c r="O68" i="112"/>
  <c r="N68" i="112"/>
  <c r="M68" i="112"/>
  <c r="J68" i="112"/>
  <c r="H68" i="112"/>
  <c r="K68" i="112" s="1"/>
  <c r="Q67" i="112"/>
  <c r="O67" i="112"/>
  <c r="P67" i="112" s="1"/>
  <c r="N67" i="112"/>
  <c r="K67" i="112"/>
  <c r="N66" i="112"/>
  <c r="O66" i="112" s="1"/>
  <c r="P66" i="112" s="1"/>
  <c r="M66" i="112"/>
  <c r="Q66" i="112" s="1"/>
  <c r="K66" i="112"/>
  <c r="J66" i="112"/>
  <c r="Q65" i="112"/>
  <c r="O65" i="112"/>
  <c r="N65" i="112"/>
  <c r="M65" i="112"/>
  <c r="P65" i="112" s="1"/>
  <c r="J65" i="112"/>
  <c r="H65" i="112"/>
  <c r="Q64" i="112"/>
  <c r="O64" i="112"/>
  <c r="N64" i="112"/>
  <c r="M64" i="112"/>
  <c r="P64" i="112" s="1"/>
  <c r="J64" i="112"/>
  <c r="H64" i="112"/>
  <c r="Q63" i="112"/>
  <c r="O63" i="112"/>
  <c r="N63" i="112"/>
  <c r="M63" i="112"/>
  <c r="P63" i="112" s="1"/>
  <c r="J63" i="112"/>
  <c r="H63" i="112"/>
  <c r="Q62" i="112"/>
  <c r="O62" i="112"/>
  <c r="N62" i="112"/>
  <c r="M62" i="112"/>
  <c r="P62" i="112" s="1"/>
  <c r="J62" i="112"/>
  <c r="H62" i="112"/>
  <c r="Q61" i="112"/>
  <c r="O61" i="112"/>
  <c r="N61" i="112"/>
  <c r="M61" i="112"/>
  <c r="P61" i="112" s="1"/>
  <c r="J61" i="112"/>
  <c r="H61" i="112"/>
  <c r="Q60" i="112"/>
  <c r="O60" i="112"/>
  <c r="N60" i="112"/>
  <c r="M60" i="112"/>
  <c r="P60" i="112" s="1"/>
  <c r="J60" i="112"/>
  <c r="H60" i="112"/>
  <c r="Q59" i="112"/>
  <c r="O59" i="112"/>
  <c r="N59" i="112"/>
  <c r="M59" i="112"/>
  <c r="P59" i="112" s="1"/>
  <c r="J59" i="112"/>
  <c r="H59" i="112"/>
  <c r="Q58" i="112"/>
  <c r="O58" i="112"/>
  <c r="N58" i="112"/>
  <c r="M58" i="112"/>
  <c r="P58" i="112" s="1"/>
  <c r="J58" i="112"/>
  <c r="H58" i="112"/>
  <c r="Q57" i="112"/>
  <c r="O57" i="112"/>
  <c r="N57" i="112"/>
  <c r="M57" i="112"/>
  <c r="P57" i="112" s="1"/>
  <c r="J57" i="112"/>
  <c r="H57" i="112"/>
  <c r="Q56" i="112"/>
  <c r="O56" i="112"/>
  <c r="N56" i="112"/>
  <c r="M56" i="112"/>
  <c r="P56" i="112" s="1"/>
  <c r="J56" i="112"/>
  <c r="H56" i="112"/>
  <c r="Q55" i="112"/>
  <c r="O55" i="112"/>
  <c r="N55" i="112"/>
  <c r="M55" i="112"/>
  <c r="P55" i="112" s="1"/>
  <c r="J55" i="112"/>
  <c r="H55" i="112"/>
  <c r="Q54" i="112"/>
  <c r="O54" i="112"/>
  <c r="N54" i="112"/>
  <c r="M54" i="112"/>
  <c r="P54" i="112" s="1"/>
  <c r="J54" i="112"/>
  <c r="K54" i="112" s="1"/>
  <c r="N53" i="112"/>
  <c r="O53" i="112" s="1"/>
  <c r="P53" i="112" s="1"/>
  <c r="M53" i="112"/>
  <c r="J53" i="112"/>
  <c r="H53" i="112"/>
  <c r="K53" i="112" s="1"/>
  <c r="N52" i="112"/>
  <c r="O52" i="112" s="1"/>
  <c r="P52" i="112" s="1"/>
  <c r="M52" i="112"/>
  <c r="J52" i="112"/>
  <c r="H52" i="112"/>
  <c r="K52" i="112" s="1"/>
  <c r="N51" i="112"/>
  <c r="O51" i="112" s="1"/>
  <c r="P51" i="112" s="1"/>
  <c r="M51" i="112"/>
  <c r="J51" i="112"/>
  <c r="H51" i="112"/>
  <c r="K51" i="112" s="1"/>
  <c r="N50" i="112"/>
  <c r="O50" i="112" s="1"/>
  <c r="P50" i="112" s="1"/>
  <c r="M50" i="112"/>
  <c r="J50" i="112"/>
  <c r="H50" i="112"/>
  <c r="K50" i="112" s="1"/>
  <c r="N49" i="112"/>
  <c r="O49" i="112" s="1"/>
  <c r="P49" i="112" s="1"/>
  <c r="M49" i="112"/>
  <c r="J49" i="112"/>
  <c r="H49" i="112"/>
  <c r="K49" i="112" s="1"/>
  <c r="N48" i="112"/>
  <c r="O48" i="112" s="1"/>
  <c r="P48" i="112" s="1"/>
  <c r="M48" i="112"/>
  <c r="J48" i="112"/>
  <c r="H48" i="112"/>
  <c r="K48" i="112" s="1"/>
  <c r="N47" i="112"/>
  <c r="O47" i="112" s="1"/>
  <c r="P47" i="112" s="1"/>
  <c r="M47" i="112"/>
  <c r="J47" i="112"/>
  <c r="H47" i="112"/>
  <c r="K47" i="112" s="1"/>
  <c r="N46" i="112"/>
  <c r="O46" i="112" s="1"/>
  <c r="P46" i="112" s="1"/>
  <c r="M46" i="112"/>
  <c r="J46" i="112"/>
  <c r="H46" i="112"/>
  <c r="K46" i="112" s="1"/>
  <c r="N45" i="112"/>
  <c r="O45" i="112" s="1"/>
  <c r="P45" i="112" s="1"/>
  <c r="M45" i="112"/>
  <c r="Q45" i="112" s="1"/>
  <c r="K45" i="112"/>
  <c r="J45" i="112"/>
  <c r="Q44" i="112"/>
  <c r="O44" i="112"/>
  <c r="N44" i="112"/>
  <c r="M44" i="112"/>
  <c r="P44" i="112" s="1"/>
  <c r="J44" i="112"/>
  <c r="K44" i="112" s="1"/>
  <c r="N43" i="112"/>
  <c r="O43" i="112" s="1"/>
  <c r="P43" i="112" s="1"/>
  <c r="M43" i="112"/>
  <c r="J43" i="112"/>
  <c r="H43" i="112"/>
  <c r="K43" i="112" s="1"/>
  <c r="N42" i="112"/>
  <c r="O42" i="112" s="1"/>
  <c r="P42" i="112" s="1"/>
  <c r="M42" i="112"/>
  <c r="J42" i="112"/>
  <c r="H42" i="112"/>
  <c r="K42" i="112" s="1"/>
  <c r="N41" i="112"/>
  <c r="O41" i="112" s="1"/>
  <c r="P41" i="112" s="1"/>
  <c r="M41" i="112"/>
  <c r="J41" i="112"/>
  <c r="H41" i="112"/>
  <c r="K41" i="112" s="1"/>
  <c r="N40" i="112"/>
  <c r="O40" i="112" s="1"/>
  <c r="P40" i="112" s="1"/>
  <c r="M40" i="112"/>
  <c r="J40" i="112"/>
  <c r="H40" i="112"/>
  <c r="K40" i="112" s="1"/>
  <c r="N39" i="112"/>
  <c r="O39" i="112" s="1"/>
  <c r="P39" i="112" s="1"/>
  <c r="M39" i="112"/>
  <c r="J39" i="112"/>
  <c r="H39" i="112"/>
  <c r="K39" i="112" s="1"/>
  <c r="N38" i="112"/>
  <c r="O38" i="112" s="1"/>
  <c r="P38" i="112" s="1"/>
  <c r="M38" i="112"/>
  <c r="J38" i="112"/>
  <c r="H38" i="112"/>
  <c r="K38" i="112" s="1"/>
  <c r="N37" i="112"/>
  <c r="O37" i="112" s="1"/>
  <c r="P37" i="112" s="1"/>
  <c r="M37" i="112"/>
  <c r="J37" i="112"/>
  <c r="H37" i="112"/>
  <c r="K37" i="112" s="1"/>
  <c r="N36" i="112"/>
  <c r="O36" i="112" s="1"/>
  <c r="P36" i="112" s="1"/>
  <c r="M36" i="112"/>
  <c r="J36" i="112"/>
  <c r="H36" i="112"/>
  <c r="K36" i="112" s="1"/>
  <c r="N35" i="112"/>
  <c r="O35" i="112" s="1"/>
  <c r="P35" i="112" s="1"/>
  <c r="M35" i="112"/>
  <c r="J35" i="112"/>
  <c r="H35" i="112"/>
  <c r="K35" i="112" s="1"/>
  <c r="N34" i="112"/>
  <c r="O34" i="112" s="1"/>
  <c r="P34" i="112" s="1"/>
  <c r="M34" i="112"/>
  <c r="J34" i="112"/>
  <c r="H34" i="112"/>
  <c r="K34" i="112" s="1"/>
  <c r="N33" i="112"/>
  <c r="O33" i="112" s="1"/>
  <c r="P33" i="112" s="1"/>
  <c r="M33" i="112"/>
  <c r="J33" i="112"/>
  <c r="H33" i="112"/>
  <c r="K33" i="112" s="1"/>
  <c r="N32" i="112"/>
  <c r="O32" i="112" s="1"/>
  <c r="M32" i="112"/>
  <c r="J32" i="112"/>
  <c r="H32" i="112"/>
  <c r="K32" i="112" s="1"/>
  <c r="P31" i="112"/>
  <c r="N31" i="112"/>
  <c r="O31" i="112" s="1"/>
  <c r="M31" i="112"/>
  <c r="Q31" i="112" s="1"/>
  <c r="J31" i="112"/>
  <c r="H31" i="112"/>
  <c r="K31" i="112" s="1"/>
  <c r="P30" i="112"/>
  <c r="N30" i="112"/>
  <c r="O30" i="112" s="1"/>
  <c r="M30" i="112"/>
  <c r="Q30" i="112" s="1"/>
  <c r="J30" i="112"/>
  <c r="H30" i="112"/>
  <c r="K30" i="112" s="1"/>
  <c r="P29" i="112"/>
  <c r="N29" i="112"/>
  <c r="O29" i="112" s="1"/>
  <c r="M29" i="112"/>
  <c r="Q29" i="112" s="1"/>
  <c r="J29" i="112"/>
  <c r="H29" i="112"/>
  <c r="K29" i="112" s="1"/>
  <c r="P28" i="112"/>
  <c r="N28" i="112"/>
  <c r="O28" i="112" s="1"/>
  <c r="M28" i="112"/>
  <c r="Q28" i="112" s="1"/>
  <c r="J28" i="112"/>
  <c r="H28" i="112"/>
  <c r="K28" i="112" s="1"/>
  <c r="P27" i="112"/>
  <c r="N27" i="112"/>
  <c r="O27" i="112" s="1"/>
  <c r="M27" i="112"/>
  <c r="Q27" i="112" s="1"/>
  <c r="J27" i="112"/>
  <c r="H27" i="112"/>
  <c r="K27" i="112" s="1"/>
  <c r="P26" i="112"/>
  <c r="N26" i="112"/>
  <c r="O26" i="112" s="1"/>
  <c r="M26" i="112"/>
  <c r="Q26" i="112" s="1"/>
  <c r="K26" i="112"/>
  <c r="J26" i="112"/>
  <c r="O25" i="112"/>
  <c r="N25" i="112"/>
  <c r="M25" i="112"/>
  <c r="P25" i="112" s="1"/>
  <c r="J25" i="112"/>
  <c r="H25" i="112"/>
  <c r="K25" i="112" s="1"/>
  <c r="O24" i="112"/>
  <c r="N24" i="112"/>
  <c r="M24" i="112"/>
  <c r="P24" i="112" s="1"/>
  <c r="J24" i="112"/>
  <c r="H24" i="112"/>
  <c r="K24" i="112" s="1"/>
  <c r="O23" i="112"/>
  <c r="M23" i="112"/>
  <c r="J23" i="112"/>
  <c r="H23" i="112"/>
  <c r="Q23" i="112" s="1"/>
  <c r="O22" i="112"/>
  <c r="M22" i="112"/>
  <c r="Q22" i="112" s="1"/>
  <c r="J22" i="112"/>
  <c r="H22" i="112"/>
  <c r="Q21" i="112"/>
  <c r="O21" i="112"/>
  <c r="M21" i="112"/>
  <c r="P21" i="112" s="1"/>
  <c r="J21" i="112"/>
  <c r="H21" i="112"/>
  <c r="K21" i="112" s="1"/>
  <c r="O20" i="112"/>
  <c r="M20" i="112"/>
  <c r="Q20" i="112" s="1"/>
  <c r="J20" i="112"/>
  <c r="H20" i="112"/>
  <c r="K20" i="112" s="1"/>
  <c r="O19" i="112"/>
  <c r="M19" i="112"/>
  <c r="J19" i="112"/>
  <c r="H19" i="112"/>
  <c r="Q19" i="112" s="1"/>
  <c r="N17" i="112"/>
  <c r="O17" i="112" s="1"/>
  <c r="P17" i="112" s="1"/>
  <c r="M17" i="112"/>
  <c r="Q17" i="112" s="1"/>
  <c r="K17" i="112"/>
  <c r="H17" i="112"/>
  <c r="Q16" i="112"/>
  <c r="N16" i="112"/>
  <c r="O16" i="112" s="1"/>
  <c r="M16" i="112"/>
  <c r="K16" i="112"/>
  <c r="H16" i="112"/>
  <c r="O15" i="112"/>
  <c r="N15" i="112"/>
  <c r="M15" i="112"/>
  <c r="P15" i="112" s="1"/>
  <c r="H15" i="112"/>
  <c r="K15" i="112" s="1"/>
  <c r="N14" i="112"/>
  <c r="O14" i="112" s="1"/>
  <c r="P14" i="112" s="1"/>
  <c r="M14" i="112"/>
  <c r="Q14" i="112" s="1"/>
  <c r="K14" i="112"/>
  <c r="H14" i="112"/>
  <c r="O13" i="112"/>
  <c r="N13" i="112"/>
  <c r="M13" i="112"/>
  <c r="P13" i="112" s="1"/>
  <c r="H13" i="112"/>
  <c r="K13" i="112" s="1"/>
  <c r="N12" i="112"/>
  <c r="O12" i="112" s="1"/>
  <c r="P12" i="112" s="1"/>
  <c r="M12" i="112"/>
  <c r="Q12" i="112" s="1"/>
  <c r="J12" i="112"/>
  <c r="H12" i="112"/>
  <c r="K12" i="112" s="1"/>
  <c r="N11" i="112"/>
  <c r="O11" i="112" s="1"/>
  <c r="P11" i="112" s="1"/>
  <c r="M11" i="112"/>
  <c r="Q11" i="112" s="1"/>
  <c r="J11" i="112"/>
  <c r="H11" i="112"/>
  <c r="K11" i="112" s="1"/>
  <c r="N10" i="112"/>
  <c r="O10" i="112" s="1"/>
  <c r="P10" i="112" s="1"/>
  <c r="M10" i="112"/>
  <c r="Q10" i="112" s="1"/>
  <c r="J10" i="112"/>
  <c r="H10" i="112"/>
  <c r="K10" i="112" s="1"/>
  <c r="N9" i="112"/>
  <c r="O9" i="112" s="1"/>
  <c r="P9" i="112" s="1"/>
  <c r="M9" i="112"/>
  <c r="Q9" i="112" s="1"/>
  <c r="J9" i="112"/>
  <c r="H9" i="112"/>
  <c r="K9" i="112" s="1"/>
  <c r="N8" i="112"/>
  <c r="O8" i="112" s="1"/>
  <c r="P8" i="112" s="1"/>
  <c r="M8" i="112"/>
  <c r="Q8" i="112" s="1"/>
  <c r="J8" i="112"/>
  <c r="H8" i="112"/>
  <c r="K8" i="112" s="1"/>
  <c r="N7" i="112"/>
  <c r="O7" i="112" s="1"/>
  <c r="P7" i="112" s="1"/>
  <c r="M7" i="112"/>
  <c r="Q7" i="112" s="1"/>
  <c r="J7" i="112"/>
  <c r="H7" i="112"/>
  <c r="K7" i="112" s="1"/>
  <c r="N6" i="112"/>
  <c r="O6" i="112" s="1"/>
  <c r="P6" i="112" s="1"/>
  <c r="M6" i="112"/>
  <c r="Q6" i="112" s="1"/>
  <c r="K6" i="112"/>
  <c r="H6" i="112"/>
  <c r="Q13" i="112" l="1"/>
  <c r="Q15" i="112"/>
  <c r="K23" i="112"/>
  <c r="P69" i="112"/>
  <c r="Q69" i="112"/>
  <c r="P71" i="112"/>
  <c r="Q71" i="112"/>
  <c r="P73" i="112"/>
  <c r="Q73" i="112"/>
  <c r="K19" i="112"/>
  <c r="K74" i="112" s="1"/>
  <c r="K76" i="112" s="1"/>
  <c r="P20" i="112"/>
  <c r="P16" i="112"/>
  <c r="P74" i="112" s="1"/>
  <c r="P19" i="112"/>
  <c r="K22" i="112"/>
  <c r="P22" i="112"/>
  <c r="P23" i="112"/>
  <c r="Q24" i="112"/>
  <c r="Q25" i="112"/>
  <c r="P68" i="112"/>
  <c r="Q68" i="112"/>
  <c r="P70" i="112"/>
  <c r="Q70" i="112"/>
  <c r="P72" i="112"/>
  <c r="Q72" i="112"/>
  <c r="Q32" i="112"/>
  <c r="P32" i="112"/>
  <c r="Q33" i="112"/>
  <c r="Q34" i="112"/>
  <c r="Q35" i="112"/>
  <c r="Q36" i="112"/>
  <c r="Q37" i="112"/>
  <c r="Q38" i="112"/>
  <c r="Q39" i="112"/>
  <c r="Q40" i="112"/>
  <c r="Q41" i="112"/>
  <c r="Q42" i="112"/>
  <c r="Q43" i="112"/>
  <c r="Q46" i="112"/>
  <c r="Q47" i="112"/>
  <c r="Q48" i="112"/>
  <c r="Q49" i="112"/>
  <c r="Q50" i="112"/>
  <c r="Q51" i="112"/>
  <c r="Q52" i="112"/>
  <c r="Q53" i="112"/>
  <c r="K55" i="112"/>
  <c r="K56" i="112"/>
  <c r="K57" i="112"/>
  <c r="K58" i="112"/>
  <c r="K59" i="112"/>
  <c r="K60" i="112"/>
  <c r="K61" i="112"/>
  <c r="K62" i="112"/>
  <c r="K63" i="112"/>
  <c r="K64" i="112"/>
  <c r="K65" i="112"/>
  <c r="J23" i="111" l="1"/>
  <c r="I23" i="111"/>
  <c r="G23" i="111"/>
  <c r="F23" i="111"/>
  <c r="M721" i="1"/>
  <c r="K4" i="1"/>
  <c r="K6" i="1"/>
  <c r="K7" i="1"/>
  <c r="K8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8" i="1"/>
  <c r="K40" i="1"/>
  <c r="K41" i="1"/>
  <c r="K42" i="1"/>
  <c r="K43" i="1"/>
  <c r="K44" i="1"/>
  <c r="K46" i="1"/>
  <c r="K47" i="1"/>
  <c r="K48" i="1"/>
  <c r="K49" i="1"/>
  <c r="K50" i="1"/>
  <c r="K51" i="1"/>
  <c r="K52" i="1"/>
  <c r="K53" i="1"/>
  <c r="K55" i="1"/>
  <c r="K56" i="1"/>
  <c r="K57" i="1"/>
  <c r="K58" i="1"/>
  <c r="K61" i="1"/>
  <c r="K62" i="1"/>
  <c r="K63" i="1"/>
  <c r="K64" i="1"/>
  <c r="K65" i="1"/>
  <c r="K67" i="1"/>
  <c r="K69" i="1"/>
  <c r="K70" i="1"/>
  <c r="K71" i="1"/>
  <c r="K72" i="1"/>
  <c r="K73" i="1"/>
  <c r="K77" i="1"/>
  <c r="K78" i="1"/>
  <c r="K79" i="1"/>
  <c r="K80" i="1"/>
  <c r="K81" i="1"/>
  <c r="K82" i="1"/>
  <c r="K84" i="1"/>
  <c r="K85" i="1"/>
  <c r="K86" i="1"/>
  <c r="K87" i="1"/>
  <c r="K88" i="1"/>
  <c r="K89" i="1"/>
  <c r="K90" i="1"/>
  <c r="K91" i="1"/>
  <c r="K92" i="1"/>
  <c r="K93" i="1"/>
  <c r="K94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8" i="1"/>
  <c r="K120" i="1"/>
  <c r="K121" i="1"/>
  <c r="K122" i="1"/>
  <c r="K123" i="1"/>
  <c r="K124" i="1"/>
  <c r="K127" i="1"/>
  <c r="K128" i="1"/>
  <c r="K129" i="1"/>
  <c r="K130" i="1"/>
  <c r="K132" i="1"/>
  <c r="K133" i="1"/>
  <c r="K135" i="1"/>
  <c r="K136" i="1"/>
  <c r="K137" i="1"/>
  <c r="K138" i="1"/>
  <c r="K140" i="1"/>
  <c r="K141" i="1"/>
  <c r="K142" i="1"/>
  <c r="K143" i="1"/>
  <c r="K144" i="1"/>
  <c r="K147" i="1"/>
  <c r="K148" i="1"/>
  <c r="K149" i="1"/>
  <c r="K150" i="1"/>
  <c r="K151" i="1"/>
  <c r="K152" i="1"/>
  <c r="K153" i="1"/>
  <c r="K154" i="1"/>
  <c r="K155" i="1"/>
  <c r="K157" i="1"/>
  <c r="K158" i="1"/>
  <c r="K159" i="1"/>
  <c r="K160" i="1"/>
  <c r="K161" i="1"/>
  <c r="K163" i="1"/>
  <c r="K164" i="1"/>
  <c r="K165" i="1"/>
  <c r="K167" i="1"/>
  <c r="K168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3" i="1"/>
  <c r="K194" i="1"/>
  <c r="K196" i="1"/>
  <c r="K197" i="1"/>
  <c r="K198" i="1"/>
  <c r="K199" i="1"/>
  <c r="K200" i="1"/>
  <c r="K201" i="1"/>
  <c r="K202" i="1"/>
  <c r="K203" i="1"/>
  <c r="K207" i="1"/>
  <c r="K208" i="1"/>
  <c r="K209" i="1"/>
  <c r="K210" i="1"/>
  <c r="K211" i="1"/>
  <c r="K213" i="1"/>
  <c r="K214" i="1"/>
  <c r="K215" i="1"/>
  <c r="K216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51" i="1"/>
  <c r="K252" i="1"/>
  <c r="K254" i="1"/>
  <c r="K255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6" i="1"/>
  <c r="K277" i="1"/>
  <c r="K279" i="1"/>
  <c r="K280" i="1"/>
  <c r="K281" i="1"/>
  <c r="K282" i="1"/>
  <c r="K283" i="1"/>
  <c r="K284" i="1"/>
  <c r="K285" i="1"/>
  <c r="K287" i="1"/>
  <c r="K288" i="1"/>
  <c r="K289" i="1"/>
  <c r="K290" i="1"/>
  <c r="K291" i="1"/>
  <c r="K292" i="1"/>
  <c r="K293" i="1"/>
  <c r="K294" i="1"/>
  <c r="K295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8" i="1"/>
  <c r="K319" i="1"/>
  <c r="K320" i="1"/>
  <c r="K321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4" i="1"/>
  <c r="K435" i="1"/>
  <c r="K436" i="1"/>
  <c r="K437" i="1"/>
  <c r="K438" i="1"/>
  <c r="K439" i="1"/>
  <c r="K441" i="1"/>
  <c r="K442" i="1"/>
  <c r="K443" i="1"/>
  <c r="K444" i="1"/>
  <c r="K445" i="1"/>
  <c r="K446" i="1"/>
  <c r="K447" i="1"/>
  <c r="K449" i="1"/>
  <c r="K451" i="1"/>
  <c r="K452" i="1"/>
  <c r="K453" i="1"/>
  <c r="K454" i="1"/>
  <c r="K456" i="1"/>
  <c r="K457" i="1"/>
  <c r="K458" i="1"/>
  <c r="K459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8" i="1"/>
  <c r="K489" i="1"/>
  <c r="K490" i="1"/>
  <c r="K491" i="1"/>
  <c r="K494" i="1"/>
  <c r="K495" i="1"/>
  <c r="K497" i="1"/>
  <c r="K498" i="1"/>
  <c r="K499" i="1"/>
  <c r="K500" i="1"/>
  <c r="K501" i="1"/>
  <c r="K502" i="1"/>
  <c r="K503" i="1"/>
  <c r="K504" i="1"/>
  <c r="K505" i="1"/>
  <c r="K506" i="1"/>
  <c r="K507" i="1"/>
  <c r="K509" i="1"/>
  <c r="K511" i="1"/>
  <c r="K512" i="1"/>
  <c r="K513" i="1"/>
  <c r="K514" i="1"/>
  <c r="K515" i="1"/>
  <c r="K516" i="1"/>
  <c r="K517" i="1"/>
  <c r="K518" i="1"/>
  <c r="K519" i="1"/>
  <c r="K520" i="1"/>
  <c r="K521" i="1"/>
  <c r="K523" i="1"/>
  <c r="K524" i="1"/>
  <c r="K525" i="1"/>
  <c r="K527" i="1"/>
  <c r="K528" i="1"/>
  <c r="K529" i="1"/>
  <c r="K530" i="1"/>
  <c r="K531" i="1"/>
  <c r="K532" i="1"/>
  <c r="K533" i="1"/>
  <c r="K535" i="1"/>
  <c r="K536" i="1"/>
  <c r="K537" i="1"/>
  <c r="K538" i="1"/>
  <c r="K539" i="1"/>
  <c r="K540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60" i="1"/>
  <c r="K561" i="1"/>
  <c r="K562" i="1"/>
  <c r="K563" i="1"/>
  <c r="K564" i="1"/>
  <c r="K565" i="1"/>
  <c r="K566" i="1"/>
  <c r="K567" i="1"/>
  <c r="K569" i="1"/>
  <c r="K570" i="1"/>
  <c r="K571" i="1"/>
  <c r="K573" i="1"/>
  <c r="K574" i="1"/>
  <c r="K575" i="1"/>
  <c r="K576" i="1"/>
  <c r="K577" i="1"/>
  <c r="K579" i="1"/>
  <c r="K581" i="1"/>
  <c r="K582" i="1"/>
  <c r="K583" i="1"/>
  <c r="K584" i="1"/>
  <c r="K585" i="1"/>
  <c r="K588" i="1"/>
  <c r="K589" i="1"/>
  <c r="K590" i="1"/>
  <c r="K591" i="1"/>
  <c r="K593" i="1"/>
  <c r="K594" i="1"/>
  <c r="K595" i="1"/>
  <c r="K596" i="1"/>
  <c r="K597" i="1"/>
  <c r="K598" i="1"/>
  <c r="K599" i="1"/>
  <c r="K600" i="1"/>
  <c r="K601" i="1"/>
  <c r="K604" i="1"/>
  <c r="K605" i="1"/>
  <c r="K606" i="1"/>
  <c r="K607" i="1"/>
  <c r="K608" i="1"/>
  <c r="K609" i="1"/>
  <c r="K610" i="1"/>
  <c r="K611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7" i="1"/>
  <c r="K628" i="1"/>
  <c r="K629" i="1"/>
  <c r="K630" i="1"/>
  <c r="K631" i="1"/>
  <c r="K632" i="1"/>
  <c r="K633" i="1"/>
  <c r="K634" i="1"/>
  <c r="K635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4" i="1"/>
  <c r="K665" i="1"/>
  <c r="K666" i="1"/>
  <c r="K667" i="1"/>
  <c r="K668" i="1"/>
  <c r="K669" i="1"/>
  <c r="K670" i="1"/>
  <c r="K672" i="1"/>
  <c r="K673" i="1"/>
  <c r="K674" i="1"/>
  <c r="K675" i="1"/>
  <c r="K676" i="1"/>
  <c r="K677" i="1"/>
  <c r="K678" i="1"/>
  <c r="K679" i="1"/>
  <c r="K680" i="1"/>
  <c r="K681" i="1"/>
  <c r="K682" i="1"/>
  <c r="K685" i="1"/>
  <c r="K686" i="1"/>
  <c r="K687" i="1"/>
  <c r="K688" i="1"/>
  <c r="K689" i="1"/>
  <c r="K691" i="1"/>
  <c r="K692" i="1"/>
  <c r="K693" i="1"/>
  <c r="K694" i="1"/>
  <c r="K696" i="1"/>
  <c r="K697" i="1"/>
  <c r="K698" i="1"/>
  <c r="K699" i="1"/>
  <c r="K700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9" i="1"/>
  <c r="K720" i="1"/>
  <c r="K721" i="1"/>
  <c r="K722" i="1"/>
  <c r="K723" i="1"/>
  <c r="K724" i="1"/>
  <c r="K726" i="1"/>
  <c r="K728" i="1"/>
  <c r="K729" i="1"/>
  <c r="K731" i="1"/>
  <c r="K733" i="1"/>
  <c r="K734" i="1"/>
  <c r="K735" i="1"/>
  <c r="K736" i="1"/>
  <c r="K737" i="1"/>
  <c r="K738" i="1"/>
  <c r="K739" i="1"/>
  <c r="K741" i="1"/>
  <c r="K742" i="1"/>
  <c r="K743" i="1"/>
  <c r="K744" i="1"/>
  <c r="K746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9" i="1"/>
  <c r="K780" i="1"/>
  <c r="K781" i="1"/>
  <c r="K782" i="1"/>
  <c r="K783" i="1"/>
  <c r="K784" i="1"/>
  <c r="K785" i="1"/>
  <c r="K786" i="1"/>
  <c r="K788" i="1"/>
  <c r="K789" i="1"/>
  <c r="K790" i="1"/>
  <c r="K791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8" i="1"/>
  <c r="K819" i="1"/>
  <c r="K820" i="1"/>
  <c r="K821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2" i="1"/>
  <c r="K843" i="1"/>
  <c r="K845" i="1"/>
  <c r="K846" i="1"/>
  <c r="K847" i="1"/>
  <c r="K848" i="1"/>
  <c r="K849" i="1"/>
  <c r="K850" i="1"/>
  <c r="K851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4" i="1"/>
  <c r="K875" i="1"/>
  <c r="K876" i="1"/>
  <c r="K878" i="1"/>
  <c r="K879" i="1"/>
  <c r="K880" i="1"/>
  <c r="K882" i="1"/>
  <c r="K883" i="1"/>
  <c r="K884" i="1"/>
  <c r="K885" i="1"/>
  <c r="K886" i="1"/>
  <c r="K889" i="1"/>
  <c r="K890" i="1"/>
  <c r="K891" i="1"/>
  <c r="K892" i="1"/>
  <c r="K894" i="1"/>
  <c r="K895" i="1"/>
  <c r="K896" i="1"/>
  <c r="K897" i="1"/>
  <c r="K898" i="1"/>
  <c r="K899" i="1"/>
  <c r="K900" i="1"/>
  <c r="K901" i="1"/>
  <c r="K902" i="1"/>
  <c r="H877" i="1" l="1"/>
  <c r="H881" i="1"/>
  <c r="H852" i="1"/>
  <c r="H440" i="1" l="1"/>
  <c r="H433" i="1"/>
  <c r="H448" i="1" s="1"/>
  <c r="H414" i="1"/>
  <c r="H349" i="1"/>
  <c r="H322" i="1"/>
  <c r="H317" i="1"/>
  <c r="H217" i="1"/>
  <c r="H166" i="1"/>
  <c r="H25" i="1"/>
  <c r="H15" i="1"/>
  <c r="H450" i="1" l="1"/>
  <c r="K42" i="111"/>
  <c r="J29" i="111"/>
  <c r="I29" i="111"/>
  <c r="G29" i="111"/>
  <c r="F29" i="111"/>
  <c r="J28" i="111"/>
  <c r="I28" i="111"/>
  <c r="G28" i="111"/>
  <c r="F28" i="111"/>
  <c r="J27" i="111"/>
  <c r="I27" i="111"/>
  <c r="K27" i="111" s="1"/>
  <c r="G27" i="111"/>
  <c r="F27" i="111"/>
  <c r="C27" i="111" s="1"/>
  <c r="M22" i="111"/>
  <c r="M19" i="111"/>
  <c r="J19" i="111"/>
  <c r="P18" i="111"/>
  <c r="O18" i="111"/>
  <c r="J18" i="111"/>
  <c r="I18" i="111"/>
  <c r="G18" i="111"/>
  <c r="F18" i="111"/>
  <c r="M17" i="111"/>
  <c r="L17" i="111"/>
  <c r="G17" i="111"/>
  <c r="F17" i="111"/>
  <c r="C17" i="111" s="1"/>
  <c r="J16" i="111"/>
  <c r="J14" i="111"/>
  <c r="M10" i="111"/>
  <c r="J10" i="111"/>
  <c r="Q34" i="111"/>
  <c r="K34" i="111"/>
  <c r="H34" i="111"/>
  <c r="E34" i="111"/>
  <c r="Q33" i="111"/>
  <c r="N33" i="111"/>
  <c r="K33" i="111"/>
  <c r="H33" i="111"/>
  <c r="E33" i="111"/>
  <c r="Q32" i="111"/>
  <c r="N32" i="111"/>
  <c r="K32" i="111"/>
  <c r="H32" i="111"/>
  <c r="E32" i="111"/>
  <c r="Q31" i="111"/>
  <c r="H31" i="111"/>
  <c r="E31" i="111"/>
  <c r="H30" i="111"/>
  <c r="Q29" i="111"/>
  <c r="C29" i="111"/>
  <c r="Q28" i="111"/>
  <c r="C28" i="111"/>
  <c r="Q27" i="111"/>
  <c r="Q26" i="111"/>
  <c r="N26" i="111"/>
  <c r="K26" i="111"/>
  <c r="H26" i="111"/>
  <c r="D26" i="111"/>
  <c r="C26" i="111"/>
  <c r="H25" i="111"/>
  <c r="Q24" i="111"/>
  <c r="N24" i="111"/>
  <c r="H24" i="111"/>
  <c r="Q23" i="111"/>
  <c r="N23" i="111"/>
  <c r="H23" i="111"/>
  <c r="Q22" i="111"/>
  <c r="K22" i="111"/>
  <c r="H22" i="111"/>
  <c r="D22" i="111"/>
  <c r="C22" i="111"/>
  <c r="K20" i="111"/>
  <c r="H20" i="111"/>
  <c r="D20" i="111"/>
  <c r="E20" i="111" s="1"/>
  <c r="C20" i="111"/>
  <c r="Q19" i="111"/>
  <c r="H19" i="111"/>
  <c r="D19" i="111"/>
  <c r="Q18" i="111"/>
  <c r="K17" i="111"/>
  <c r="Q15" i="111"/>
  <c r="N15" i="111"/>
  <c r="K15" i="111"/>
  <c r="H15" i="111"/>
  <c r="E15" i="111"/>
  <c r="K13" i="111"/>
  <c r="H13" i="111"/>
  <c r="D13" i="111"/>
  <c r="C13" i="111"/>
  <c r="E13" i="111" s="1"/>
  <c r="K11" i="111"/>
  <c r="E22" i="111" l="1"/>
  <c r="K18" i="111"/>
  <c r="E26" i="111"/>
  <c r="C18" i="111"/>
  <c r="K29" i="111"/>
  <c r="K28" i="111"/>
  <c r="N17" i="111"/>
  <c r="H17" i="111"/>
  <c r="D17" i="111"/>
  <c r="E17" i="111" s="1"/>
  <c r="H18" i="111"/>
  <c r="H27" i="111"/>
  <c r="D27" i="111"/>
  <c r="E27" i="111" s="1"/>
  <c r="H28" i="111"/>
  <c r="H29" i="111"/>
  <c r="D29" i="111"/>
  <c r="E29" i="111" s="1"/>
  <c r="D18" i="111"/>
  <c r="E18" i="111" s="1"/>
  <c r="D28" i="111"/>
  <c r="E28" i="111" s="1"/>
  <c r="H844" i="1" l="1"/>
  <c r="H841" i="1"/>
  <c r="H822" i="1"/>
  <c r="H817" i="1"/>
  <c r="K817" i="1" s="1"/>
  <c r="H792" i="1"/>
  <c r="H787" i="1"/>
  <c r="H778" i="1"/>
  <c r="H747" i="1"/>
  <c r="K747" i="1" s="1"/>
  <c r="H745" i="1"/>
  <c r="H740" i="1"/>
  <c r="H732" i="1"/>
  <c r="H730" i="1"/>
  <c r="K730" i="1" s="1"/>
  <c r="H727" i="1"/>
  <c r="H725" i="1"/>
  <c r="H718" i="1"/>
  <c r="H708" i="1"/>
  <c r="H695" i="1"/>
  <c r="H690" i="1"/>
  <c r="H671" i="1"/>
  <c r="H636" i="1"/>
  <c r="H612" i="1"/>
  <c r="H592" i="1"/>
  <c r="H541" i="1"/>
  <c r="H534" i="1"/>
  <c r="K534" i="1" s="1"/>
  <c r="G893" i="1"/>
  <c r="G887" i="1" s="1"/>
  <c r="L34" i="111" s="1"/>
  <c r="G888" i="1"/>
  <c r="G881" i="1"/>
  <c r="K881" i="1" s="1"/>
  <c r="G877" i="1"/>
  <c r="K877" i="1" s="1"/>
  <c r="G852" i="1"/>
  <c r="G844" i="1"/>
  <c r="G841" i="1"/>
  <c r="G822" i="1"/>
  <c r="G817" i="1"/>
  <c r="G792" i="1"/>
  <c r="G787" i="1"/>
  <c r="G778" i="1"/>
  <c r="G747" i="1"/>
  <c r="G745" i="1"/>
  <c r="G740" i="1"/>
  <c r="I21" i="111" s="1"/>
  <c r="G732" i="1"/>
  <c r="O21" i="111" s="1"/>
  <c r="G730" i="1"/>
  <c r="G727" i="1"/>
  <c r="G725" i="1"/>
  <c r="G718" i="1"/>
  <c r="F21" i="111" s="1"/>
  <c r="C21" i="111" s="1"/>
  <c r="G708" i="1"/>
  <c r="L31" i="111" s="1"/>
  <c r="G702" i="1"/>
  <c r="G701" i="1"/>
  <c r="I31" i="111" s="1"/>
  <c r="G695" i="1"/>
  <c r="O30" i="111" s="1"/>
  <c r="G690" i="1"/>
  <c r="L30" i="111" s="1"/>
  <c r="G684" i="1"/>
  <c r="G683" i="1"/>
  <c r="I30" i="111" s="1"/>
  <c r="C30" i="111" s="1"/>
  <c r="G671" i="1"/>
  <c r="L29" i="111" s="1"/>
  <c r="G663" i="1"/>
  <c r="G662" i="1" s="1"/>
  <c r="G636" i="1"/>
  <c r="L28" i="111" s="1"/>
  <c r="G626" i="1"/>
  <c r="G625" i="1"/>
  <c r="G612" i="1"/>
  <c r="L27" i="111" s="1"/>
  <c r="G603" i="1"/>
  <c r="G602" i="1" s="1"/>
  <c r="G592" i="1"/>
  <c r="G587" i="1"/>
  <c r="G586" i="1" s="1"/>
  <c r="G580" i="1"/>
  <c r="G578" i="1"/>
  <c r="O25" i="111" s="1"/>
  <c r="G572" i="1"/>
  <c r="G568" i="1" s="1"/>
  <c r="L25" i="111" s="1"/>
  <c r="G559" i="1"/>
  <c r="G558" i="1"/>
  <c r="I25" i="111" s="1"/>
  <c r="C25" i="111" s="1"/>
  <c r="G541" i="1"/>
  <c r="I24" i="111" s="1"/>
  <c r="C24" i="111" s="1"/>
  <c r="G534" i="1"/>
  <c r="G526" i="1"/>
  <c r="G522" i="1"/>
  <c r="G21" i="111" l="1"/>
  <c r="H21" i="111" s="1"/>
  <c r="K718" i="1"/>
  <c r="M27" i="111"/>
  <c r="N27" i="111" s="1"/>
  <c r="K612" i="1"/>
  <c r="K725" i="1"/>
  <c r="K787" i="1"/>
  <c r="K592" i="1"/>
  <c r="K778" i="1"/>
  <c r="M28" i="111"/>
  <c r="N28" i="111" s="1"/>
  <c r="K636" i="1"/>
  <c r="K727" i="1"/>
  <c r="K792" i="1"/>
  <c r="M29" i="111"/>
  <c r="N29" i="111" s="1"/>
  <c r="K671" i="1"/>
  <c r="K822" i="1"/>
  <c r="J24" i="111"/>
  <c r="K541" i="1"/>
  <c r="P30" i="111"/>
  <c r="Q30" i="111" s="1"/>
  <c r="K695" i="1"/>
  <c r="K740" i="1"/>
  <c r="K841" i="1"/>
  <c r="C23" i="111"/>
  <c r="M30" i="111"/>
  <c r="N30" i="111" s="1"/>
  <c r="K690" i="1"/>
  <c r="P21" i="111"/>
  <c r="Q21" i="111" s="1"/>
  <c r="K732" i="1"/>
  <c r="N31" i="111"/>
  <c r="G873" i="1"/>
  <c r="L21" i="111" s="1"/>
  <c r="K852" i="1"/>
  <c r="K708" i="1"/>
  <c r="M31" i="111"/>
  <c r="K745" i="1"/>
  <c r="K844" i="1"/>
  <c r="H873" i="1"/>
  <c r="J21" i="111"/>
  <c r="K21" i="111" s="1"/>
  <c r="K24" i="111"/>
  <c r="D24" i="111"/>
  <c r="E24" i="111" s="1"/>
  <c r="D21" i="111"/>
  <c r="E21" i="111" s="1"/>
  <c r="H510" i="1"/>
  <c r="H508" i="1" s="1"/>
  <c r="G510" i="1"/>
  <c r="G508" i="1"/>
  <c r="O20" i="111" s="1"/>
  <c r="G496" i="1"/>
  <c r="G493" i="1"/>
  <c r="G492" i="1" s="1"/>
  <c r="L20" i="111" s="1"/>
  <c r="H487" i="1"/>
  <c r="G487" i="1"/>
  <c r="J43" i="111" s="1"/>
  <c r="G460" i="1"/>
  <c r="G455" i="1"/>
  <c r="P20" i="111" l="1"/>
  <c r="Q20" i="111" s="1"/>
  <c r="K508" i="1"/>
  <c r="K487" i="1"/>
  <c r="K43" i="111"/>
  <c r="K455" i="1"/>
  <c r="I19" i="111"/>
  <c r="M21" i="111"/>
  <c r="N21" i="111" s="1"/>
  <c r="K873" i="1"/>
  <c r="K460" i="1"/>
  <c r="L19" i="111"/>
  <c r="N19" i="111" s="1"/>
  <c r="K510" i="1"/>
  <c r="G440" i="1"/>
  <c r="K440" i="1" s="1"/>
  <c r="G433" i="1"/>
  <c r="K433" i="1" s="1"/>
  <c r="G414" i="1"/>
  <c r="K414" i="1" s="1"/>
  <c r="G349" i="1"/>
  <c r="K349" i="1" s="1"/>
  <c r="G322" i="1"/>
  <c r="K322" i="1" s="1"/>
  <c r="G317" i="1"/>
  <c r="H286" i="1"/>
  <c r="H296" i="1"/>
  <c r="G296" i="1"/>
  <c r="L18" i="111" s="1"/>
  <c r="G286" i="1"/>
  <c r="G278" i="1"/>
  <c r="G275" i="1"/>
  <c r="H260" i="1"/>
  <c r="K260" i="1" s="1"/>
  <c r="G260" i="1"/>
  <c r="H230" i="1"/>
  <c r="G253" i="1"/>
  <c r="G250" i="1"/>
  <c r="G249" i="1" s="1"/>
  <c r="O16" i="111" s="1"/>
  <c r="G230" i="1"/>
  <c r="L16" i="111" s="1"/>
  <c r="G217" i="1"/>
  <c r="G212" i="1"/>
  <c r="G206" i="1"/>
  <c r="G205" i="1" s="1"/>
  <c r="H175" i="1"/>
  <c r="H139" i="1"/>
  <c r="H134" i="1"/>
  <c r="H119" i="1"/>
  <c r="H105" i="1"/>
  <c r="H95" i="1"/>
  <c r="H60" i="1"/>
  <c r="H54" i="1"/>
  <c r="H45" i="1"/>
  <c r="G204" i="1" l="1"/>
  <c r="F16" i="111"/>
  <c r="H59" i="1"/>
  <c r="C19" i="111"/>
  <c r="E19" i="111" s="1"/>
  <c r="K19" i="111"/>
  <c r="M12" i="111"/>
  <c r="J12" i="111"/>
  <c r="M13" i="111"/>
  <c r="K134" i="1"/>
  <c r="M18" i="111"/>
  <c r="N18" i="111" s="1"/>
  <c r="K296" i="1"/>
  <c r="M11" i="111"/>
  <c r="K54" i="1"/>
  <c r="M16" i="111"/>
  <c r="N16" i="111" s="1"/>
  <c r="K230" i="1"/>
  <c r="K286" i="1"/>
  <c r="I16" i="111"/>
  <c r="K16" i="111" s="1"/>
  <c r="K217" i="1"/>
  <c r="H117" i="1"/>
  <c r="K119" i="1"/>
  <c r="G11" i="111"/>
  <c r="M14" i="111"/>
  <c r="K175" i="1"/>
  <c r="K317" i="1"/>
  <c r="J42" i="111"/>
  <c r="G274" i="1"/>
  <c r="O17" i="111" s="1"/>
  <c r="G448" i="1"/>
  <c r="G195" i="1"/>
  <c r="G192" i="1"/>
  <c r="G175" i="1"/>
  <c r="L14" i="111" s="1"/>
  <c r="G166" i="1"/>
  <c r="G162" i="1"/>
  <c r="G156" i="1"/>
  <c r="G146" i="1" s="1"/>
  <c r="G139" i="1"/>
  <c r="K139" i="1" s="1"/>
  <c r="G134" i="1"/>
  <c r="L13" i="111" s="1"/>
  <c r="G131" i="1"/>
  <c r="G126" i="1"/>
  <c r="G125" i="1" s="1"/>
  <c r="O13" i="111" s="1"/>
  <c r="G119" i="1"/>
  <c r="G117" i="1" s="1"/>
  <c r="O12" i="111" s="1"/>
  <c r="G105" i="1"/>
  <c r="L12" i="111" s="1"/>
  <c r="G95" i="1"/>
  <c r="I12" i="111" s="1"/>
  <c r="K12" i="111" s="1"/>
  <c r="G83" i="1"/>
  <c r="G76" i="1"/>
  <c r="G68" i="1"/>
  <c r="G66" i="1" s="1"/>
  <c r="O11" i="111" s="1"/>
  <c r="G60" i="1"/>
  <c r="G59" i="1" s="1"/>
  <c r="G54" i="1"/>
  <c r="G45" i="1"/>
  <c r="F11" i="111" s="1"/>
  <c r="C11" i="111" s="1"/>
  <c r="G39" i="1"/>
  <c r="G37" i="1" s="1"/>
  <c r="O10" i="111" s="1"/>
  <c r="G25" i="1"/>
  <c r="G15" i="1"/>
  <c r="G9" i="1"/>
  <c r="G5" i="1"/>
  <c r="H275" i="1"/>
  <c r="K275" i="1" s="1"/>
  <c r="H250" i="1"/>
  <c r="K250" i="1" s="1"/>
  <c r="H192" i="1"/>
  <c r="K192" i="1" s="1"/>
  <c r="G145" i="1" l="1"/>
  <c r="F14" i="111"/>
  <c r="O38" i="111"/>
  <c r="P12" i="111"/>
  <c r="Q12" i="111" s="1"/>
  <c r="K117" i="1"/>
  <c r="K60" i="1"/>
  <c r="N12" i="111"/>
  <c r="N14" i="111"/>
  <c r="N13" i="111"/>
  <c r="K59" i="1"/>
  <c r="K25" i="1"/>
  <c r="L10" i="111"/>
  <c r="K105" i="1"/>
  <c r="K166" i="1"/>
  <c r="I14" i="111"/>
  <c r="K14" i="111" s="1"/>
  <c r="G450" i="1"/>
  <c r="K448" i="1"/>
  <c r="H11" i="111"/>
  <c r="D11" i="111"/>
  <c r="E11" i="111" s="1"/>
  <c r="K95" i="1"/>
  <c r="C16" i="111"/>
  <c r="L11" i="111"/>
  <c r="N11" i="111" s="1"/>
  <c r="K15" i="1"/>
  <c r="I10" i="111"/>
  <c r="K45" i="1"/>
  <c r="G3" i="1"/>
  <c r="G75" i="1"/>
  <c r="G191" i="1"/>
  <c r="O14" i="111" s="1"/>
  <c r="O35" i="111" s="1"/>
  <c r="J18" i="110"/>
  <c r="I18" i="110"/>
  <c r="H18" i="110"/>
  <c r="K14" i="110"/>
  <c r="D14" i="110"/>
  <c r="M19" i="109"/>
  <c r="L19" i="109"/>
  <c r="K19" i="109"/>
  <c r="F16" i="110" s="1"/>
  <c r="I19" i="109"/>
  <c r="H19" i="109"/>
  <c r="J19" i="109" s="1"/>
  <c r="F19" i="109"/>
  <c r="C17" i="110" s="1"/>
  <c r="E19" i="109"/>
  <c r="B17" i="110" s="1"/>
  <c r="C19" i="109"/>
  <c r="C16" i="110" s="1"/>
  <c r="B19" i="109"/>
  <c r="B16" i="110" s="1"/>
  <c r="J18" i="109"/>
  <c r="G18" i="109"/>
  <c r="D18" i="109"/>
  <c r="J17" i="109"/>
  <c r="G17" i="109"/>
  <c r="D17" i="109"/>
  <c r="J16" i="109"/>
  <c r="G16" i="109"/>
  <c r="D16" i="109"/>
  <c r="J15" i="109"/>
  <c r="G15" i="109"/>
  <c r="D15" i="109"/>
  <c r="J14" i="109"/>
  <c r="G14" i="109"/>
  <c r="D14" i="109"/>
  <c r="J13" i="109"/>
  <c r="G13" i="109"/>
  <c r="D13" i="109"/>
  <c r="J12" i="109"/>
  <c r="G12" i="109"/>
  <c r="D12" i="109"/>
  <c r="J11" i="109"/>
  <c r="G11" i="109"/>
  <c r="D11" i="109"/>
  <c r="J10" i="109"/>
  <c r="G10" i="109"/>
  <c r="D10" i="109"/>
  <c r="J9" i="109"/>
  <c r="G9" i="109"/>
  <c r="D9" i="109"/>
  <c r="M28" i="108"/>
  <c r="L28" i="108"/>
  <c r="E17" i="110" s="1"/>
  <c r="J28" i="108"/>
  <c r="I28" i="108"/>
  <c r="E16" i="110" s="1"/>
  <c r="G28" i="108"/>
  <c r="F28" i="108"/>
  <c r="E14" i="110" s="1"/>
  <c r="G14" i="110" s="1"/>
  <c r="D28" i="108"/>
  <c r="C28" i="108"/>
  <c r="E10" i="110" s="1"/>
  <c r="N27" i="108"/>
  <c r="K27" i="108"/>
  <c r="H27" i="108"/>
  <c r="E27" i="108"/>
  <c r="N26" i="108"/>
  <c r="K26" i="108"/>
  <c r="H26" i="108"/>
  <c r="E26" i="108"/>
  <c r="N25" i="108"/>
  <c r="K25" i="108"/>
  <c r="H25" i="108"/>
  <c r="E25" i="108"/>
  <c r="N24" i="108"/>
  <c r="K24" i="108"/>
  <c r="H24" i="108"/>
  <c r="E24" i="108"/>
  <c r="N23" i="108"/>
  <c r="K23" i="108"/>
  <c r="H23" i="108"/>
  <c r="E23" i="108"/>
  <c r="N22" i="108"/>
  <c r="K22" i="108"/>
  <c r="H22" i="108"/>
  <c r="E22" i="108"/>
  <c r="N21" i="108"/>
  <c r="K21" i="108"/>
  <c r="H21" i="108"/>
  <c r="E21" i="108"/>
  <c r="N20" i="108"/>
  <c r="K20" i="108"/>
  <c r="H20" i="108"/>
  <c r="E20" i="108"/>
  <c r="N19" i="108"/>
  <c r="K19" i="108"/>
  <c r="H19" i="108"/>
  <c r="E19" i="108"/>
  <c r="N18" i="108"/>
  <c r="K18" i="108"/>
  <c r="H18" i="108"/>
  <c r="E18" i="108"/>
  <c r="N17" i="108"/>
  <c r="K17" i="108"/>
  <c r="H17" i="108"/>
  <c r="E17" i="108"/>
  <c r="N16" i="108"/>
  <c r="K16" i="108"/>
  <c r="H16" i="108"/>
  <c r="E16" i="108"/>
  <c r="N15" i="108"/>
  <c r="K15" i="108"/>
  <c r="H15" i="108"/>
  <c r="E15" i="108"/>
  <c r="N14" i="108"/>
  <c r="K14" i="108"/>
  <c r="H14" i="108"/>
  <c r="E14" i="108"/>
  <c r="N13" i="108"/>
  <c r="K13" i="108"/>
  <c r="H13" i="108"/>
  <c r="E13" i="108"/>
  <c r="N12" i="108"/>
  <c r="K12" i="108"/>
  <c r="H12" i="108"/>
  <c r="E12" i="108"/>
  <c r="N11" i="108"/>
  <c r="K11" i="108"/>
  <c r="H11" i="108"/>
  <c r="E11" i="108"/>
  <c r="N10" i="108"/>
  <c r="K10" i="108"/>
  <c r="H10" i="108"/>
  <c r="E10" i="108"/>
  <c r="N9" i="108"/>
  <c r="K9" i="108"/>
  <c r="H9" i="108"/>
  <c r="E9" i="108"/>
  <c r="N8" i="108"/>
  <c r="K8" i="108"/>
  <c r="H8" i="108"/>
  <c r="E8" i="108"/>
  <c r="N7" i="108"/>
  <c r="N28" i="108" s="1"/>
  <c r="K7" i="108"/>
  <c r="H7" i="108"/>
  <c r="H28" i="108" s="1"/>
  <c r="E7" i="108"/>
  <c r="P15" i="107"/>
  <c r="F13" i="110" s="1"/>
  <c r="O15" i="107"/>
  <c r="F12" i="110" s="1"/>
  <c r="N15" i="107"/>
  <c r="F9" i="110" s="1"/>
  <c r="K15" i="107"/>
  <c r="C13" i="110" s="1"/>
  <c r="J15" i="107"/>
  <c r="C12" i="110" s="1"/>
  <c r="I15" i="107"/>
  <c r="B13" i="110" s="1"/>
  <c r="H15" i="107"/>
  <c r="B12" i="110" s="1"/>
  <c r="K12" i="110" s="1"/>
  <c r="F15" i="107"/>
  <c r="C9" i="110" s="1"/>
  <c r="D15" i="107"/>
  <c r="C15" i="107"/>
  <c r="B15" i="107"/>
  <c r="L14" i="107"/>
  <c r="E14" i="107"/>
  <c r="G14" i="107" s="1"/>
  <c r="L13" i="107"/>
  <c r="E13" i="107"/>
  <c r="G13" i="107" s="1"/>
  <c r="L12" i="107"/>
  <c r="E12" i="107"/>
  <c r="G12" i="107" s="1"/>
  <c r="L11" i="107"/>
  <c r="E11" i="107"/>
  <c r="G11" i="107" s="1"/>
  <c r="L10" i="107"/>
  <c r="E10" i="107"/>
  <c r="G10" i="107" s="1"/>
  <c r="L9" i="107"/>
  <c r="G9" i="107"/>
  <c r="E9" i="107"/>
  <c r="L8" i="107"/>
  <c r="E8" i="107"/>
  <c r="G8" i="107" s="1"/>
  <c r="M7" i="107"/>
  <c r="M15" i="107" s="1"/>
  <c r="L7" i="107"/>
  <c r="E7" i="107"/>
  <c r="G7" i="107" s="1"/>
  <c r="Z36" i="106"/>
  <c r="F15" i="110" s="1"/>
  <c r="Y36" i="106"/>
  <c r="F11" i="110" s="1"/>
  <c r="X36" i="106"/>
  <c r="F8" i="110" s="1"/>
  <c r="V36" i="106"/>
  <c r="C15" i="110" s="1"/>
  <c r="T36" i="106"/>
  <c r="S36" i="106"/>
  <c r="R36" i="106"/>
  <c r="P36" i="106"/>
  <c r="C11" i="110" s="1"/>
  <c r="N36" i="106"/>
  <c r="M36" i="106"/>
  <c r="K36" i="106"/>
  <c r="J36" i="106"/>
  <c r="B10" i="110" s="1"/>
  <c r="K10" i="110" s="1"/>
  <c r="H36" i="106"/>
  <c r="G36" i="106"/>
  <c r="F36" i="106"/>
  <c r="U35" i="106"/>
  <c r="W35" i="106" s="1"/>
  <c r="Q35" i="106"/>
  <c r="O35" i="106"/>
  <c r="I35" i="106"/>
  <c r="L35" i="106" s="1"/>
  <c r="U34" i="106"/>
  <c r="W34" i="106" s="1"/>
  <c r="O34" i="106"/>
  <c r="Q34" i="106" s="1"/>
  <c r="L34" i="106"/>
  <c r="I34" i="106"/>
  <c r="U33" i="106"/>
  <c r="W33" i="106" s="1"/>
  <c r="Q33" i="106"/>
  <c r="O33" i="106"/>
  <c r="I33" i="106"/>
  <c r="L33" i="106" s="1"/>
  <c r="W32" i="106"/>
  <c r="U32" i="106"/>
  <c r="O32" i="106"/>
  <c r="Q32" i="106" s="1"/>
  <c r="L32" i="106"/>
  <c r="I32" i="106"/>
  <c r="U31" i="106"/>
  <c r="W31" i="106" s="1"/>
  <c r="Q31" i="106"/>
  <c r="O31" i="106"/>
  <c r="I31" i="106"/>
  <c r="L31" i="106" s="1"/>
  <c r="W30" i="106"/>
  <c r="U30" i="106"/>
  <c r="O30" i="106"/>
  <c r="Q30" i="106" s="1"/>
  <c r="L30" i="106"/>
  <c r="I30" i="106"/>
  <c r="U29" i="106"/>
  <c r="W29" i="106" s="1"/>
  <c r="Q29" i="106"/>
  <c r="O29" i="106"/>
  <c r="I29" i="106"/>
  <c r="L29" i="106" s="1"/>
  <c r="W28" i="106"/>
  <c r="U28" i="106"/>
  <c r="O28" i="106"/>
  <c r="Q28" i="106" s="1"/>
  <c r="L28" i="106"/>
  <c r="I28" i="106"/>
  <c r="U26" i="106"/>
  <c r="W26" i="106" s="1"/>
  <c r="O26" i="106"/>
  <c r="Q26" i="106" s="1"/>
  <c r="L26" i="106"/>
  <c r="I26" i="106"/>
  <c r="U25" i="106"/>
  <c r="W25" i="106" s="1"/>
  <c r="Q25" i="106"/>
  <c r="O25" i="106"/>
  <c r="I25" i="106"/>
  <c r="L25" i="106" s="1"/>
  <c r="U24" i="106"/>
  <c r="W24" i="106" s="1"/>
  <c r="O24" i="106"/>
  <c r="Q24" i="106" s="1"/>
  <c r="I24" i="106"/>
  <c r="L24" i="106" s="1"/>
  <c r="U23" i="106"/>
  <c r="W23" i="106" s="1"/>
  <c r="O23" i="106"/>
  <c r="Q23" i="106" s="1"/>
  <c r="I23" i="106"/>
  <c r="L23" i="106" s="1"/>
  <c r="U22" i="106"/>
  <c r="W22" i="106" s="1"/>
  <c r="O22" i="106"/>
  <c r="Q22" i="106" s="1"/>
  <c r="L22" i="106"/>
  <c r="I22" i="106"/>
  <c r="U21" i="106"/>
  <c r="W21" i="106" s="1"/>
  <c r="Q21" i="106"/>
  <c r="O21" i="106"/>
  <c r="I21" i="106"/>
  <c r="L21" i="106" s="1"/>
  <c r="U20" i="106"/>
  <c r="W20" i="106" s="1"/>
  <c r="O20" i="106"/>
  <c r="Q20" i="106" s="1"/>
  <c r="I20" i="106"/>
  <c r="L20" i="106" s="1"/>
  <c r="U19" i="106"/>
  <c r="W19" i="106" s="1"/>
  <c r="O19" i="106"/>
  <c r="Q19" i="106" s="1"/>
  <c r="I19" i="106"/>
  <c r="L19" i="106" s="1"/>
  <c r="U18" i="106"/>
  <c r="W18" i="106" s="1"/>
  <c r="O18" i="106"/>
  <c r="Q18" i="106" s="1"/>
  <c r="L18" i="106"/>
  <c r="I18" i="106"/>
  <c r="U17" i="106"/>
  <c r="W17" i="106" s="1"/>
  <c r="Q17" i="106"/>
  <c r="O17" i="106"/>
  <c r="I17" i="106"/>
  <c r="C10" i="110" s="1"/>
  <c r="U16" i="106"/>
  <c r="W16" i="106" s="1"/>
  <c r="O16" i="106"/>
  <c r="Q16" i="106" s="1"/>
  <c r="I16" i="106"/>
  <c r="L16" i="106" s="1"/>
  <c r="U15" i="106"/>
  <c r="W15" i="106" s="1"/>
  <c r="O15" i="106"/>
  <c r="Q15" i="106" s="1"/>
  <c r="I15" i="106"/>
  <c r="L15" i="106" s="1"/>
  <c r="U14" i="106"/>
  <c r="W14" i="106" s="1"/>
  <c r="O14" i="106"/>
  <c r="Q14" i="106" s="1"/>
  <c r="L14" i="106"/>
  <c r="I14" i="106"/>
  <c r="U13" i="106"/>
  <c r="W13" i="106" s="1"/>
  <c r="Q13" i="106"/>
  <c r="O13" i="106"/>
  <c r="I13" i="106"/>
  <c r="L13" i="106" s="1"/>
  <c r="U12" i="106"/>
  <c r="W12" i="106" s="1"/>
  <c r="O12" i="106"/>
  <c r="Q12" i="106" s="1"/>
  <c r="I12" i="106"/>
  <c r="L12" i="106" s="1"/>
  <c r="U11" i="106"/>
  <c r="W11" i="106" s="1"/>
  <c r="O11" i="106"/>
  <c r="Q11" i="106" s="1"/>
  <c r="I11" i="106"/>
  <c r="L11" i="106" s="1"/>
  <c r="U10" i="106"/>
  <c r="W10" i="106" s="1"/>
  <c r="O10" i="106"/>
  <c r="Q10" i="106" s="1"/>
  <c r="L10" i="106"/>
  <c r="I10" i="106"/>
  <c r="U9" i="106"/>
  <c r="W9" i="106" s="1"/>
  <c r="Q9" i="106"/>
  <c r="O9" i="106"/>
  <c r="I9" i="106"/>
  <c r="L9" i="106" s="1"/>
  <c r="U8" i="106"/>
  <c r="W8" i="106" s="1"/>
  <c r="O8" i="106"/>
  <c r="Q8" i="106" s="1"/>
  <c r="I8" i="106"/>
  <c r="L8" i="106" s="1"/>
  <c r="U7" i="106"/>
  <c r="W7" i="106" s="1"/>
  <c r="O7" i="106"/>
  <c r="I7" i="106"/>
  <c r="K28" i="108" l="1"/>
  <c r="E28" i="108"/>
  <c r="L35" i="111"/>
  <c r="L38" i="111"/>
  <c r="N10" i="111"/>
  <c r="I36" i="106"/>
  <c r="B8" i="110" s="1"/>
  <c r="G8" i="110" s="1"/>
  <c r="O36" i="106"/>
  <c r="B11" i="110" s="1"/>
  <c r="K11" i="110" s="1"/>
  <c r="E18" i="110"/>
  <c r="G74" i="1"/>
  <c r="F12" i="111"/>
  <c r="C12" i="111" s="1"/>
  <c r="G2" i="1"/>
  <c r="G903" i="1" s="1"/>
  <c r="F10" i="111"/>
  <c r="C14" i="111"/>
  <c r="I35" i="111"/>
  <c r="I38" i="111"/>
  <c r="K10" i="111"/>
  <c r="L22" i="111"/>
  <c r="N22" i="111" s="1"/>
  <c r="K450" i="1"/>
  <c r="Q7" i="106"/>
  <c r="Q36" i="106" s="1"/>
  <c r="L7" i="106"/>
  <c r="L17" i="106"/>
  <c r="F17" i="110"/>
  <c r="G17" i="110" s="1"/>
  <c r="L15" i="107"/>
  <c r="G15" i="107"/>
  <c r="E15" i="107"/>
  <c r="B9" i="110" s="1"/>
  <c r="W36" i="106"/>
  <c r="U36" i="106"/>
  <c r="B15" i="110" s="1"/>
  <c r="G16" i="110"/>
  <c r="K16" i="110"/>
  <c r="D16" i="110"/>
  <c r="K17" i="110"/>
  <c r="D17" i="110"/>
  <c r="G15" i="110"/>
  <c r="F18" i="110"/>
  <c r="K9" i="110"/>
  <c r="G9" i="110"/>
  <c r="D9" i="110"/>
  <c r="K13" i="110"/>
  <c r="G13" i="110"/>
  <c r="D13" i="110"/>
  <c r="D19" i="109"/>
  <c r="D10" i="110"/>
  <c r="G10" i="110"/>
  <c r="D12" i="110"/>
  <c r="G12" i="110"/>
  <c r="G19" i="109"/>
  <c r="C8" i="110"/>
  <c r="C18" i="110" s="1"/>
  <c r="D11" i="110" l="1"/>
  <c r="K8" i="110"/>
  <c r="G11" i="110"/>
  <c r="F38" i="111"/>
  <c r="F35" i="111"/>
  <c r="C35" i="111" s="1"/>
  <c r="C10" i="111"/>
  <c r="C38" i="111" s="1"/>
  <c r="B18" i="110"/>
  <c r="K18" i="110" s="1"/>
  <c r="L36" i="106"/>
  <c r="D15" i="110"/>
  <c r="K15" i="110"/>
  <c r="D8" i="110"/>
  <c r="C41" i="111" l="1"/>
  <c r="J44" i="111" s="1"/>
  <c r="J40" i="111"/>
  <c r="D18" i="110"/>
  <c r="G18" i="110"/>
  <c r="H893" i="1"/>
  <c r="K893" i="1" s="1"/>
  <c r="H888" i="1"/>
  <c r="H702" i="1"/>
  <c r="H684" i="1"/>
  <c r="H663" i="1"/>
  <c r="H626" i="1"/>
  <c r="H603" i="1"/>
  <c r="H587" i="1"/>
  <c r="H580" i="1"/>
  <c r="H572" i="1"/>
  <c r="H559" i="1"/>
  <c r="H526" i="1"/>
  <c r="H496" i="1"/>
  <c r="K496" i="1" s="1"/>
  <c r="H493" i="1"/>
  <c r="H278" i="1"/>
  <c r="H253" i="1"/>
  <c r="H212" i="1"/>
  <c r="K212" i="1" s="1"/>
  <c r="H206" i="1"/>
  <c r="K206" i="1" s="1"/>
  <c r="H195" i="1"/>
  <c r="H162" i="1"/>
  <c r="K162" i="1" s="1"/>
  <c r="H156" i="1"/>
  <c r="K156" i="1" s="1"/>
  <c r="H131" i="1"/>
  <c r="K131" i="1" s="1"/>
  <c r="H126" i="1"/>
  <c r="K126" i="1" s="1"/>
  <c r="H83" i="1"/>
  <c r="K83" i="1" s="1"/>
  <c r="H76" i="1"/>
  <c r="H68" i="1"/>
  <c r="H39" i="1"/>
  <c r="H9" i="1"/>
  <c r="K9" i="1" s="1"/>
  <c r="H5" i="1"/>
  <c r="K5" i="1" s="1"/>
  <c r="K888" i="1" l="1"/>
  <c r="H887" i="1"/>
  <c r="H191" i="1"/>
  <c r="K195" i="1"/>
  <c r="H683" i="1"/>
  <c r="K684" i="1"/>
  <c r="K68" i="1"/>
  <c r="H66" i="1"/>
  <c r="H75" i="1"/>
  <c r="K75" i="1" s="1"/>
  <c r="K76" i="1"/>
  <c r="K587" i="1"/>
  <c r="H586" i="1"/>
  <c r="K586" i="1" s="1"/>
  <c r="K702" i="1"/>
  <c r="H701" i="1"/>
  <c r="H274" i="1"/>
  <c r="K278" i="1"/>
  <c r="H602" i="1"/>
  <c r="K602" i="1" s="1"/>
  <c r="K603" i="1"/>
  <c r="H558" i="1"/>
  <c r="K559" i="1"/>
  <c r="H568" i="1"/>
  <c r="K572" i="1"/>
  <c r="K580" i="1"/>
  <c r="H578" i="1"/>
  <c r="H249" i="1"/>
  <c r="K253" i="1"/>
  <c r="H492" i="1"/>
  <c r="K493" i="1"/>
  <c r="H625" i="1"/>
  <c r="K625" i="1" s="1"/>
  <c r="K626" i="1"/>
  <c r="H522" i="1"/>
  <c r="K526" i="1"/>
  <c r="H37" i="1"/>
  <c r="K39" i="1"/>
  <c r="H662" i="1"/>
  <c r="K662" i="1" s="1"/>
  <c r="K663" i="1"/>
  <c r="H74" i="1"/>
  <c r="K74" i="1" s="1"/>
  <c r="G12" i="111"/>
  <c r="H3" i="1"/>
  <c r="G10" i="111"/>
  <c r="H205" i="1"/>
  <c r="K205" i="1" s="1"/>
  <c r="H125" i="1"/>
  <c r="H146" i="1"/>
  <c r="K146" i="1" s="1"/>
  <c r="K66" i="1" l="1"/>
  <c r="P11" i="111"/>
  <c r="Q11" i="111" s="1"/>
  <c r="K522" i="1"/>
  <c r="M25" i="111"/>
  <c r="N25" i="111" s="1"/>
  <c r="K568" i="1"/>
  <c r="J30" i="111"/>
  <c r="K683" i="1"/>
  <c r="P17" i="111"/>
  <c r="Q17" i="111" s="1"/>
  <c r="K274" i="1"/>
  <c r="P13" i="111"/>
  <c r="Q13" i="111" s="1"/>
  <c r="K125" i="1"/>
  <c r="H2" i="1"/>
  <c r="K2" i="1" s="1"/>
  <c r="K3" i="1"/>
  <c r="M20" i="111"/>
  <c r="K492" i="1"/>
  <c r="J25" i="111"/>
  <c r="K558" i="1"/>
  <c r="P14" i="111"/>
  <c r="Q14" i="111" s="1"/>
  <c r="K191" i="1"/>
  <c r="K701" i="1"/>
  <c r="J31" i="111"/>
  <c r="K31" i="111" s="1"/>
  <c r="K887" i="1"/>
  <c r="M34" i="111"/>
  <c r="N34" i="111" s="1"/>
  <c r="K578" i="1"/>
  <c r="P25" i="111"/>
  <c r="Q25" i="111" s="1"/>
  <c r="P10" i="111"/>
  <c r="Q10" i="111" s="1"/>
  <c r="K37" i="1"/>
  <c r="P16" i="111"/>
  <c r="Q16" i="111" s="1"/>
  <c r="K249" i="1"/>
  <c r="H204" i="1"/>
  <c r="K204" i="1" s="1"/>
  <c r="G16" i="111"/>
  <c r="H145" i="1"/>
  <c r="K145" i="1" s="1"/>
  <c r="G14" i="111"/>
  <c r="P35" i="111"/>
  <c r="Q35" i="111" s="1"/>
  <c r="H12" i="111"/>
  <c r="D12" i="111"/>
  <c r="E12" i="111" s="1"/>
  <c r="D10" i="111"/>
  <c r="H10" i="111"/>
  <c r="M35" i="111" l="1"/>
  <c r="N35" i="111" s="1"/>
  <c r="N20" i="111"/>
  <c r="M38" i="111"/>
  <c r="P38" i="111"/>
  <c r="K23" i="111"/>
  <c r="J38" i="111"/>
  <c r="D23" i="111"/>
  <c r="E23" i="111" s="1"/>
  <c r="J35" i="111"/>
  <c r="K35" i="111" s="1"/>
  <c r="D30" i="111"/>
  <c r="E30" i="111" s="1"/>
  <c r="K30" i="111"/>
  <c r="H903" i="1"/>
  <c r="K903" i="1" s="1"/>
  <c r="K25" i="111"/>
  <c r="D25" i="111"/>
  <c r="E25" i="111" s="1"/>
  <c r="D16" i="111"/>
  <c r="E16" i="111" s="1"/>
  <c r="H16" i="111"/>
  <c r="D14" i="111"/>
  <c r="E14" i="111" s="1"/>
  <c r="H14" i="111"/>
  <c r="G35" i="111"/>
  <c r="H35" i="111" s="1"/>
  <c r="G38" i="111"/>
  <c r="E10" i="111"/>
  <c r="D35" i="111" l="1"/>
  <c r="M42" i="111" s="1"/>
  <c r="D38" i="111"/>
  <c r="P40" i="111" l="1"/>
  <c r="E35" i="111"/>
  <c r="D41" i="111"/>
  <c r="K44" i="111"/>
  <c r="D42" i="111"/>
  <c r="E41" i="111"/>
</calcChain>
</file>

<file path=xl/comments1.xml><?xml version="1.0" encoding="utf-8"?>
<comments xmlns="http://schemas.openxmlformats.org/spreadsheetml/2006/main">
  <authors>
    <author>Gordana Lazic</author>
  </authors>
  <commentList>
    <comment ref="A15" authorId="0">
      <text>
        <r>
          <rPr>
            <sz val="9"/>
            <color indexed="81"/>
            <rFont val="Tahoma"/>
            <family val="2"/>
          </rPr>
          <t xml:space="preserve">Odnosi se samo na 
ZZZ Studenata
</t>
        </r>
      </text>
    </comment>
  </commentList>
</comments>
</file>

<file path=xl/sharedStrings.xml><?xml version="1.0" encoding="utf-8"?>
<sst xmlns="http://schemas.openxmlformats.org/spreadsheetml/2006/main" count="8526" uniqueCount="2098">
  <si>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</si>
  <si>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</si>
  <si>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</si>
  <si>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УСТАНОВЕ</t>
  </si>
  <si>
    <t>ПРИМАРНЕ ЗДРАВСТВЕНЕ ЗАШТИТЕ</t>
  </si>
  <si>
    <t xml:space="preserve">        Табела </t>
  </si>
  <si>
    <t>ОПШТИ ПОДАЦИ О  ОСИГУРАНИМ ЛИЦИМА</t>
  </si>
  <si>
    <t xml:space="preserve">Табела </t>
  </si>
  <si>
    <t>ДИЈАЛИЗА</t>
  </si>
  <si>
    <t>ЛЕКОВИ ЗА ОСИГУРАНА ЛИЦА</t>
  </si>
  <si>
    <t xml:space="preserve">САНИТЕТСКИ И МЕДИЦИНСКИ ПОТРОШНИ МАТЕРИЈАЛ ЗА ОСИГУРАНА ЛИЦА РФЗО       </t>
  </si>
  <si>
    <t xml:space="preserve">        Табела бр. 1</t>
  </si>
  <si>
    <t>ГРУПАЦИЈЕ РЕГИСТРОВАНИХ ОСИГУРАНИКА</t>
  </si>
  <si>
    <t>БРОЈ</t>
  </si>
  <si>
    <t>УКУПАН БРОЈ ОСИГУРАНИКА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</si>
  <si>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</si>
  <si>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</si>
  <si>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</si>
  <si>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</si>
  <si>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</si>
  <si>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</si>
  <si>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</si>
  <si>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</si>
  <si>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</si>
  <si>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7-14  ГОДИНА</t>
  </si>
  <si>
    <t>15-18  ГОДИНА</t>
  </si>
  <si>
    <t>19 И ВИШЕ ГОДИНА УКУПНО  - СКРИНИНГ НА ДЕПРЕСИЈУ</t>
  </si>
  <si>
    <t>19-34 ГОДИНА</t>
  </si>
  <si>
    <t>45 И ВИШЕ ГОДИНА, УКУПНО - СКРИНИНГ НА ДИЈАБЕТ ТИПА 2</t>
  </si>
  <si>
    <t xml:space="preserve">35-49 ГОДИНА УКУПНО </t>
  </si>
  <si>
    <t>35-69 ГОДИНА МУШКАРЦИ-СКРИНИНИГ РИЗИКА НА КВ БОЛЕСТИ</t>
  </si>
  <si>
    <t>45-69 ГОДИНА - ЖЕНЕ- СКРИНИНГ РИЗИКА НА КВ БОЛЕСТИ</t>
  </si>
  <si>
    <t>50-74 ГОДИНА  УКУПНО-СКРИНИНГ НА РАК ДЕБЕЛОГ ЦРЕВА*</t>
  </si>
  <si>
    <t>50-64 ГОДИНА</t>
  </si>
  <si>
    <t>65-69 ГОДИНА</t>
  </si>
  <si>
    <t>70 И ВИШЕ ГОДИНА</t>
  </si>
  <si>
    <t>ЖЕНЕ 15-49 ГОДИНА</t>
  </si>
  <si>
    <t>ЖЕНЕ 15 И ВИШЕ ГОДИНА</t>
  </si>
  <si>
    <t>ЖЕНЕ 25-64 ГОДИНЕ - СКРИНИНГ НА РАК ГРЛИЋА МАТЕРИЦЕ*</t>
  </si>
  <si>
    <t>ЖЕНЕ 50-69 ГОДИНЕ - СКРИНИНГ НА РАК ДОЈКЕ*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</si>
  <si>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</si>
  <si>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</si>
  <si>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</si>
  <si>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</si>
  <si>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</si>
  <si>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</si>
  <si>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</si>
  <si>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</si>
  <si>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</si>
  <si>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</si>
  <si>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</si>
  <si>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</si>
  <si>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I ГОДИНА  (19 година)(уписани)</t>
  </si>
  <si>
    <t>III ГОДИНА (21 година)</t>
  </si>
  <si>
    <t>УКУПНО СТУДЕНАТА ДО 26 ГОДИНА</t>
  </si>
  <si>
    <t>*За организовани скрининг становништво</t>
  </si>
  <si>
    <t xml:space="preserve">    ЗДРАВСТВЕНА  УСТАНОВА </t>
  </si>
  <si>
    <t>Табела бр. 2</t>
  </si>
  <si>
    <t>Р.бр.</t>
  </si>
  <si>
    <t>ОРГАНИЗАЦИОНЕ ЈЕДИНИЦЕ ПО ОБЛАСТИМА ДЕЛАТНОСТИ                                                                           (у складу са Статутом)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</si>
  <si>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</si>
  <si>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</si>
  <si>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ДОКТОР МЕДИЦИНЕ</t>
  </si>
  <si>
    <t>ФАРМАЦЕУТ-БИОХЕМИЧАР</t>
  </si>
  <si>
    <t>Норматив</t>
  </si>
  <si>
    <t>Разлика</t>
  </si>
  <si>
    <t>МЕДИЦИНСКЕ СЕСТРЕ - ТЕХНИЧАРИ</t>
  </si>
  <si>
    <t>ЗДРАВСТВЕНИ  САРАДНИЦИ</t>
  </si>
  <si>
    <t>Општа медицина</t>
  </si>
  <si>
    <t>На специјализацији</t>
  </si>
  <si>
    <t>Специјалиста</t>
  </si>
  <si>
    <t>Укупно</t>
  </si>
  <si>
    <t>ССС</t>
  </si>
  <si>
    <t>ВШС</t>
  </si>
  <si>
    <t>разлика</t>
  </si>
  <si>
    <t>ВСС</t>
  </si>
  <si>
    <t xml:space="preserve">укупно </t>
  </si>
  <si>
    <t>доктори медицине</t>
  </si>
  <si>
    <t>Мед радници са ССС ВШС</t>
  </si>
  <si>
    <t>здр. Сарадници</t>
  </si>
  <si>
    <t>Здравствена заштита деце</t>
  </si>
  <si>
    <t>1.1</t>
  </si>
  <si>
    <t>Развојно саветовалиште</t>
  </si>
  <si>
    <t>Здравствена заштита школске деце</t>
  </si>
  <si>
    <t>2.1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</si>
  <si>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</si>
  <si>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</si>
  <si>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</si>
  <si>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</si>
  <si>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</si>
  <si>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</si>
  <si>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</si>
  <si>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Лабораторијска дијагностика</t>
  </si>
  <si>
    <t>10.1</t>
  </si>
  <si>
    <t>Специјалистичко консултативна служба</t>
  </si>
  <si>
    <t>Интерна</t>
  </si>
  <si>
    <t>10.2</t>
  </si>
  <si>
    <t>Пнеумофтизиологија</t>
  </si>
  <si>
    <t>10.3</t>
  </si>
  <si>
    <t>Офталмологија</t>
  </si>
  <si>
    <t>10.4</t>
  </si>
  <si>
    <t>Оториноларингологија</t>
  </si>
  <si>
    <t>10.5</t>
  </si>
  <si>
    <t>Психијатрија</t>
  </si>
  <si>
    <t>10.6</t>
  </si>
  <si>
    <t>Физикална медицина и рехабилитација</t>
  </si>
  <si>
    <t>10.7</t>
  </si>
  <si>
    <t>Дерматовенерологија</t>
  </si>
  <si>
    <t>Социјална медицина са информатиком</t>
  </si>
  <si>
    <t>Остало*</t>
  </si>
  <si>
    <t>Број постеља/места</t>
  </si>
  <si>
    <t>Број смена</t>
  </si>
  <si>
    <t>Број дијализа годишње</t>
  </si>
  <si>
    <t>Дијализе</t>
  </si>
  <si>
    <t>Стационар</t>
  </si>
  <si>
    <t>Породилиште</t>
  </si>
  <si>
    <t>Заједничке службе*</t>
  </si>
  <si>
    <t>17.1</t>
  </si>
  <si>
    <t>здравствена заштита радника</t>
  </si>
  <si>
    <t>Спец.медицине рада</t>
  </si>
  <si>
    <t>17.2</t>
  </si>
  <si>
    <t>17.3</t>
  </si>
  <si>
    <t>17.4</t>
  </si>
  <si>
    <t>УКУПНО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</si>
  <si>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</si>
  <si>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Напомена: Здравствени радници запослени у стоматологији и апотеци се приказују у посебним табелама за одговарајуће службе</t>
  </si>
  <si>
    <t>Табела бр. 3</t>
  </si>
  <si>
    <t>Стоматолошка здравствена заштита</t>
  </si>
  <si>
    <t>Доктор стоматологије</t>
  </si>
  <si>
    <t>Стоматолошка сестра ВШС/ССС</t>
  </si>
  <si>
    <t>Зубни техничар ВШС/ССС</t>
  </si>
  <si>
    <t>Разлика стоматолошке сестре</t>
  </si>
  <si>
    <t>Разлика зубни техничари</t>
  </si>
  <si>
    <t>Дечија и превентивна стоматологија</t>
  </si>
  <si>
    <t>Ортопедија вилица</t>
  </si>
  <si>
    <t>Општа стоматологија</t>
  </si>
  <si>
    <t>Протетика</t>
  </si>
  <si>
    <t>Парoдонтологија и орална медицина</t>
  </si>
  <si>
    <t>Болести зуба са ендодонцијом</t>
  </si>
  <si>
    <t>Орална хирургија</t>
  </si>
  <si>
    <t>УКУПНО:</t>
  </si>
  <si>
    <t>Табела бр. 4</t>
  </si>
  <si>
    <t>Организационе јединице (огранак или јединица за издавање готових лекова)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</si>
  <si>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</si>
  <si>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</si>
  <si>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</si>
  <si>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</si>
  <si>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</si>
  <si>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</si>
  <si>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</si>
  <si>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Постојећи број техничких радника</t>
  </si>
  <si>
    <t>потпис и печат</t>
  </si>
  <si>
    <t>Укупан број здравствених радника и сарадника са високом стручном спремом</t>
  </si>
  <si>
    <t xml:space="preserve">        Табела бр. 5</t>
  </si>
  <si>
    <t>Назив организационе једицине</t>
  </si>
  <si>
    <t>Административни</t>
  </si>
  <si>
    <t>Технички и помоћни</t>
  </si>
  <si>
    <t>Возачи ХМП</t>
  </si>
  <si>
    <t>Технички</t>
  </si>
  <si>
    <t>Возачи ХМП и санитет. превоза</t>
  </si>
  <si>
    <t>Возачи санитетског превоза</t>
  </si>
  <si>
    <t>ТАБЕЛА 6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</si>
  <si>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</si>
  <si>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</si>
  <si>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</si>
  <si>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</si>
  <si>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</si>
  <si>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рада</t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</si>
  <si>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</si>
  <si>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</si>
  <si>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</si>
  <si>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</si>
  <si>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</si>
  <si>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</si>
  <si>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СТОМАТОЛОШКЕ СЕСТРЕ</t>
  </si>
  <si>
    <t>ЗУБНИ 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</si>
  <si>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</si>
  <si>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</si>
  <si>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</si>
  <si>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</si>
  <si>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АКТИВНОСТИ</t>
  </si>
  <si>
    <t>ПРЕВЕНТИВА/ Прегледи лекара</t>
  </si>
  <si>
    <t>Превентивни преглед у 2. години (2 прегледа по детету)</t>
  </si>
  <si>
    <t>Превентивни преглед у 4. години</t>
  </si>
  <si>
    <t>Превентивни. преглед пред полазак у школу (6/7 година)</t>
  </si>
  <si>
    <t>Контролни преглед деце, школске деце и омладине</t>
  </si>
  <si>
    <t>Контролни преглед деце (у 3. години)</t>
  </si>
  <si>
    <t>Контролни преглед деце (у 5. години)</t>
  </si>
  <si>
    <t>Превентивни преглед пре упућивања у установу за колективни боравак деце, школске деце и омладине</t>
  </si>
  <si>
    <t>Ултразвучни преглед новорођенчади ради раног откривања дисплазије кукова</t>
  </si>
  <si>
    <t>KУРАТИВА/ Прегледи лекара</t>
  </si>
  <si>
    <t>Посебни преглед гојазне и предгојазне деце, школске деце и омладине</t>
  </si>
  <si>
    <t>Збрињавање особе изложене насиљу</t>
  </si>
  <si>
    <t>Анализа лабораторијских налаза</t>
  </si>
  <si>
    <t>2200079</t>
  </si>
  <si>
    <t>ДИЈАГНОСТИЧКО ТЕРАПИЈСКЕ УСЛУГЕ</t>
  </si>
  <si>
    <t>1000058</t>
  </si>
  <si>
    <t>Узимање материјала за анализу и тестирање</t>
  </si>
  <si>
    <t>1000132</t>
  </si>
  <si>
    <t>1000140</t>
  </si>
  <si>
    <t>1000157</t>
  </si>
  <si>
    <t>1000165</t>
  </si>
  <si>
    <t>1000173</t>
  </si>
  <si>
    <t>Завоји/ компресивни завој/ компресија/ тампонада</t>
  </si>
  <si>
    <t>ЗДРАВСТВЕНО ВАСПИТАЊЕ</t>
  </si>
  <si>
    <t>Индивидуални здравствено-васпитни рад</t>
  </si>
  <si>
    <t>Групни здравствено-васпитни рад</t>
  </si>
  <si>
    <t>00</t>
  </si>
  <si>
    <t>Радионице</t>
  </si>
  <si>
    <t>05</t>
  </si>
  <si>
    <t>Предавања</t>
  </si>
  <si>
    <t>* Број ових услуга не подразумева број свих спроведених вакцинација, већ само оних које нису спроведене у склопу превентивних и контролних прегледа</t>
  </si>
  <si>
    <t>РАД ЛЕКАРА</t>
  </si>
  <si>
    <t>Контролни преглед деце, школске деце и омладине у развојном саветовалишту</t>
  </si>
  <si>
    <t>Посебни преглед деце, школске деце и омладине ради допунске дијагностике и даљег лечења у развојном саветовалишту</t>
  </si>
  <si>
    <t>РАД ПСИХОЛОГА</t>
  </si>
  <si>
    <t>Тест психичких функција</t>
  </si>
  <si>
    <t>Индивидуална психотерапија</t>
  </si>
  <si>
    <t>Индивидуални рад психолога са дететом и породицом</t>
  </si>
  <si>
    <t>Групна психотерапија</t>
  </si>
  <si>
    <t>РАД ДЕФЕКТОЛОГА (ЛОГОПЕДА)</t>
  </si>
  <si>
    <t>Тест функције говора (по упуту педијатра за све узрасте)</t>
  </si>
  <si>
    <t>Тест функције говора (у склопу превентивног прегледа у 4. години)</t>
  </si>
  <si>
    <t xml:space="preserve">Тест функције говора (у склопу превентивног прегледа 6/7 година) </t>
  </si>
  <si>
    <t>Логопедски третман</t>
  </si>
  <si>
    <t>Дефектолошки третман</t>
  </si>
  <si>
    <t>РАД СОЦИЈАЛНОГ РАДНИКА</t>
  </si>
  <si>
    <t>1100031</t>
  </si>
  <si>
    <t>Превентивни преглед школске деце и омладине</t>
  </si>
  <si>
    <t>Превентивни  преглед у осмој години  (I разред OШ)</t>
  </si>
  <si>
    <t>Превентивни преглед у десетој години (III разред OШ)</t>
  </si>
  <si>
    <t>Превентивни преглед у дванаестој години (V разред OШ)</t>
  </si>
  <si>
    <t>Превентивни преглед у четрнаестој  годинири (VII разред ОШ)</t>
  </si>
  <si>
    <t>Превентивни преглед у шеснаестој години  (I разред СШ)</t>
  </si>
  <si>
    <t>Превентивни преглед у осамнаестој  години (III разред СШ)</t>
  </si>
  <si>
    <t>1100049</t>
  </si>
  <si>
    <t>Контролни прегледи у  деветој години (II разред ОШ)</t>
  </si>
  <si>
    <t>Контролни прегледи у једанаестој години (IV разред ОШ)</t>
  </si>
  <si>
    <t>Контролни прегледи у тринаестој години (VI разред ОШ)</t>
  </si>
  <si>
    <t>Контролни прегледи у петмаестој години (VIII разред ОШ)</t>
  </si>
  <si>
    <t>Контролни прегледи у седамнаестој години (II разред СШ)</t>
  </si>
  <si>
    <t>Контролни прегледи у деветнаестој години (IV разред СШ)</t>
  </si>
  <si>
    <t>1100056</t>
  </si>
  <si>
    <t>1000025</t>
  </si>
  <si>
    <t>1100064</t>
  </si>
  <si>
    <t>1100080</t>
  </si>
  <si>
    <t>1000017</t>
  </si>
  <si>
    <t>1000116</t>
  </si>
  <si>
    <t>Гинеколога</t>
  </si>
  <si>
    <t>Педијатра</t>
  </si>
  <si>
    <t>Психолога</t>
  </si>
  <si>
    <t>Осталих стручњака</t>
  </si>
  <si>
    <t>1300011</t>
  </si>
  <si>
    <t>1300151</t>
  </si>
  <si>
    <t>Превентивни преглед у вези са планирањем породице</t>
  </si>
  <si>
    <t>Инспекција и палпаторни преглед дојки</t>
  </si>
  <si>
    <t>1300037</t>
  </si>
  <si>
    <t>Превентивни преглед труднице</t>
  </si>
  <si>
    <t>06</t>
  </si>
  <si>
    <t>До краја првог триместра трудноће</t>
  </si>
  <si>
    <t>Остали први прегледи труднице</t>
  </si>
  <si>
    <t>1300045</t>
  </si>
  <si>
    <t>Контролни преглед труднице</t>
  </si>
  <si>
    <t>Циљани преглед труднице ради раног откривања ЕПХ гестозе</t>
  </si>
  <si>
    <t>Превентивни преглед породиље</t>
  </si>
  <si>
    <t>Након шест недеља</t>
  </si>
  <si>
    <t>09</t>
  </si>
  <si>
    <t>Након шест месеци</t>
  </si>
  <si>
    <t>33</t>
  </si>
  <si>
    <t>1300060</t>
  </si>
  <si>
    <t>Први гинеколошки преглед ради лечења</t>
  </si>
  <si>
    <t>1300078</t>
  </si>
  <si>
    <t>Поновни гинеколошки преглед ради лечења</t>
  </si>
  <si>
    <t>1300052</t>
  </si>
  <si>
    <t>Психофизичка припрема труднице за порођај</t>
  </si>
  <si>
    <t>1300086</t>
  </si>
  <si>
    <t>Електрофизиолошко снимање у гинекологији и акушерству</t>
  </si>
  <si>
    <t>1300094</t>
  </si>
  <si>
    <t>1300102</t>
  </si>
  <si>
    <t>1300110</t>
  </si>
  <si>
    <t>Ексцизија/ одстрањивање ткива/ деструкција/ чишћење ране/ каутеризација - опште</t>
  </si>
  <si>
    <t>1300177</t>
  </si>
  <si>
    <t>32</t>
  </si>
  <si>
    <t>1200013</t>
  </si>
  <si>
    <t>Први преглед одраслих ради лечења</t>
  </si>
  <si>
    <t>1200047</t>
  </si>
  <si>
    <t>1200054</t>
  </si>
  <si>
    <t>Превентивни прегледи одраслих (19-34 године)</t>
  </si>
  <si>
    <t>Превентивни прегледи одраслих (35 и више година)</t>
  </si>
  <si>
    <t xml:space="preserve">Скрининг/ рано откривање кардиоваскуларног ризика - мушкарци </t>
  </si>
  <si>
    <t>Скрининг/ рано откривање кардиоваскуларног ризика - жене</t>
  </si>
  <si>
    <t>1000223</t>
  </si>
  <si>
    <t>КУРАТИВА/Прегледи лекара</t>
  </si>
  <si>
    <t>1200039</t>
  </si>
  <si>
    <t>Поновни преглед одраслих ради лечења</t>
  </si>
  <si>
    <t>2200103</t>
  </si>
  <si>
    <t>Ултразвучни преглед штитасте жлезде и пљувачних жлезда</t>
  </si>
  <si>
    <t>Циљани преглед пацијента са позитивним резултатом Упитника процене ризика за дијабетес тип 2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</si>
  <si>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</si>
  <si>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</si>
  <si>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1000181</t>
  </si>
  <si>
    <t>L000349</t>
  </si>
  <si>
    <t>35</t>
  </si>
  <si>
    <t>* Само домови здравља без лабораторије</t>
  </si>
  <si>
    <t xml:space="preserve">** Установе са Саветовалиштем за дијабет </t>
  </si>
  <si>
    <t>02</t>
  </si>
  <si>
    <t>Групни здравствено-васпитни рад на терену у оквиру рада Мобилне јединице</t>
  </si>
  <si>
    <t xml:space="preserve">*СД Саветовалиште за дијабет </t>
  </si>
  <si>
    <t>Прегледи лекара</t>
  </si>
  <si>
    <t>Први преглед деце, школске деце и омладине ради лечења</t>
  </si>
  <si>
    <t>Поновни преглед деце, школске деце и омладине ради лечења</t>
  </si>
  <si>
    <t>Здравствена нега болесника у стану/кући</t>
  </si>
  <si>
    <t>Индивидуални здравствено - васпитни рад</t>
  </si>
  <si>
    <t>1000066</t>
  </si>
  <si>
    <t>Лекарски преглед на терену</t>
  </si>
  <si>
    <t>Инструментација предела ува, носа и ждрела</t>
  </si>
  <si>
    <t>1600063</t>
  </si>
  <si>
    <t>1600071</t>
  </si>
  <si>
    <t>1600089</t>
  </si>
  <si>
    <t>Санитетски  превоз, хитан  који је оправдан и медицински неопходан   (без мед. пратње)</t>
  </si>
  <si>
    <t>29</t>
  </si>
  <si>
    <t>ПОСЕТЕ</t>
  </si>
  <si>
    <t>01</t>
  </si>
  <si>
    <t xml:space="preserve"> ЗДРАВСТВЕНО ВАСПИТАЊЕ</t>
  </si>
  <si>
    <t>Заједничке опште лабораторијске услуге</t>
  </si>
  <si>
    <t>L000018</t>
  </si>
  <si>
    <t>L000026</t>
  </si>
  <si>
    <t>L000034</t>
  </si>
  <si>
    <t>Узорковање других биолошких материјала у лабораторији</t>
  </si>
  <si>
    <t>L014019</t>
  </si>
  <si>
    <t>Хематокрит (Хцт) у крви</t>
  </si>
  <si>
    <t>L014027</t>
  </si>
  <si>
    <t>Хемоглобин (Хб) у крви</t>
  </si>
  <si>
    <t>L014076</t>
  </si>
  <si>
    <t>L014084</t>
  </si>
  <si>
    <t>L014118</t>
  </si>
  <si>
    <t>Леукоцитарна формула (ЛеФ) - ручно</t>
  </si>
  <si>
    <t>L014142</t>
  </si>
  <si>
    <t>L014159</t>
  </si>
  <si>
    <t>L014175</t>
  </si>
  <si>
    <t>L014183</t>
  </si>
  <si>
    <t>L014209</t>
  </si>
  <si>
    <t xml:space="preserve">Седиментација еритроцита (СЕ) </t>
  </si>
  <si>
    <t>L014332</t>
  </si>
  <si>
    <t>L014720</t>
  </si>
  <si>
    <t>L014738</t>
  </si>
  <si>
    <t>L014795</t>
  </si>
  <si>
    <t>L015057</t>
  </si>
  <si>
    <t>L015271</t>
  </si>
  <si>
    <t xml:space="preserve">Време крварења (Дуке) </t>
  </si>
  <si>
    <t>L000216</t>
  </si>
  <si>
    <t>L000224</t>
  </si>
  <si>
    <t>L000265</t>
  </si>
  <si>
    <t>L000307</t>
  </si>
  <si>
    <t>L000331</t>
  </si>
  <si>
    <t>L000356</t>
  </si>
  <si>
    <t>L000414</t>
  </si>
  <si>
    <t>L000521</t>
  </si>
  <si>
    <t>L000570</t>
  </si>
  <si>
    <t>L000588</t>
  </si>
  <si>
    <t>L000596</t>
  </si>
  <si>
    <t>L000612</t>
  </si>
  <si>
    <t>L000620</t>
  </si>
  <si>
    <t>L000653</t>
  </si>
  <si>
    <t>L000661</t>
  </si>
  <si>
    <t>L000745</t>
  </si>
  <si>
    <t>L001040</t>
  </si>
  <si>
    <t>L001057</t>
  </si>
  <si>
    <t>L001081</t>
  </si>
  <si>
    <t>L001180</t>
  </si>
  <si>
    <t>L001198</t>
  </si>
  <si>
    <t>L001248</t>
  </si>
  <si>
    <t>L001255</t>
  </si>
  <si>
    <t>L001644</t>
  </si>
  <si>
    <t>L001651</t>
  </si>
  <si>
    <t>L001891</t>
  </si>
  <si>
    <t>L001917</t>
  </si>
  <si>
    <t>L002055</t>
  </si>
  <si>
    <t>L002493</t>
  </si>
  <si>
    <t>L002535</t>
  </si>
  <si>
    <t>L002543</t>
  </si>
  <si>
    <t>L002618</t>
  </si>
  <si>
    <t>L002667</t>
  </si>
  <si>
    <t>L002766</t>
  </si>
  <si>
    <t>L002774</t>
  </si>
  <si>
    <t>L002816</t>
  </si>
  <si>
    <t>L002840</t>
  </si>
  <si>
    <t>L002857</t>
  </si>
  <si>
    <t>L002873</t>
  </si>
  <si>
    <t>L002899</t>
  </si>
  <si>
    <t>L003749</t>
  </si>
  <si>
    <t>L003780</t>
  </si>
  <si>
    <t>L003798</t>
  </si>
  <si>
    <t>L003806</t>
  </si>
  <si>
    <t>L003954</t>
  </si>
  <si>
    <t>L003962</t>
  </si>
  <si>
    <t>L004234</t>
  </si>
  <si>
    <t>L004317</t>
  </si>
  <si>
    <t>L004416</t>
  </si>
  <si>
    <t>L004812</t>
  </si>
  <si>
    <t>L004853</t>
  </si>
  <si>
    <t>L004861</t>
  </si>
  <si>
    <t>L004879</t>
  </si>
  <si>
    <t>L005439</t>
  </si>
  <si>
    <t>L005843</t>
  </si>
  <si>
    <t>L006072</t>
  </si>
  <si>
    <t>L006239</t>
  </si>
  <si>
    <t>L006254</t>
  </si>
  <si>
    <t>L006262</t>
  </si>
  <si>
    <t>Биохемијске анализе у урину</t>
  </si>
  <si>
    <t>L008912</t>
  </si>
  <si>
    <t>L008946</t>
  </si>
  <si>
    <t>L008953</t>
  </si>
  <si>
    <t>L008961</t>
  </si>
  <si>
    <t>L008979</t>
  </si>
  <si>
    <t>L009035</t>
  </si>
  <si>
    <t>L009043</t>
  </si>
  <si>
    <t>L009266</t>
  </si>
  <si>
    <t>L009308</t>
  </si>
  <si>
    <t>L009399</t>
  </si>
  <si>
    <t xml:space="preserve">пХ урина </t>
  </si>
  <si>
    <t>L009423</t>
  </si>
  <si>
    <t>L009456</t>
  </si>
  <si>
    <t>L009464</t>
  </si>
  <si>
    <t>L009472</t>
  </si>
  <si>
    <t>L009506</t>
  </si>
  <si>
    <t>Биохемијске анализе у фецесу</t>
  </si>
  <si>
    <t>L012492</t>
  </si>
  <si>
    <t>L012534</t>
  </si>
  <si>
    <t>L012591</t>
  </si>
  <si>
    <t>COVID услуге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</si>
  <si>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</si>
  <si>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Узимање назофарингеалног и/или орофарингеалног бриса за преглед на присуство SARS-CoV-2 вируса у транспортну подлогу на терену</t>
  </si>
  <si>
    <t xml:space="preserve">Узимање узорка крви пункцијом за доказивање присуства антитела на вирус SARS-CoV-2, у амбуланти </t>
  </si>
  <si>
    <t xml:space="preserve">Узимање узорка крви пункцијом за доказивање присуства антитела на вирус SARS-CoV-2, на терену </t>
  </si>
  <si>
    <t xml:space="preserve">Квалитативно одређивaњe IgM i/ili IgG антитела на вирус SARS-CoV-2 имунохроматографским тестом </t>
  </si>
  <si>
    <t>Узимање материјала (назофарингеални брис, салива и др.) у циљу доказивања вирусног Аg SARS – CоV-2</t>
  </si>
  <si>
    <t>L020788</t>
  </si>
  <si>
    <t>Детекција вирусног Аg SARS – CоV-2 квалитативном методом</t>
  </si>
  <si>
    <t>УКУПНО Биохемијске анализе и хематолошке анализе</t>
  </si>
  <si>
    <t>L020917</t>
  </si>
  <si>
    <t>L021311</t>
  </si>
  <si>
    <t>УКУПНО Микробиолошке и паразитолошке анализе</t>
  </si>
  <si>
    <t>УКУПНО СВЕ АНАЛИЗЕ</t>
  </si>
  <si>
    <t>Број осигураника који су користили услуге лабораторија</t>
  </si>
  <si>
    <t>Рендген дијагностика</t>
  </si>
  <si>
    <t>2200012</t>
  </si>
  <si>
    <t>Рендген скопија са циљаном графијом без контраста</t>
  </si>
  <si>
    <t>2200020</t>
  </si>
  <si>
    <t>Рендген скопија са циљаном графијом са контрастом</t>
  </si>
  <si>
    <t>2200038</t>
  </si>
  <si>
    <t>Рендген графија органа по системима, један правац</t>
  </si>
  <si>
    <t>2200046</t>
  </si>
  <si>
    <t>Рендген графија органа по системима у два правца</t>
  </si>
  <si>
    <t>Рендген графија дојке у два правца (мамографија)</t>
  </si>
  <si>
    <t>2200053</t>
  </si>
  <si>
    <t>2200061</t>
  </si>
  <si>
    <t>Прво читање мамографије у организованом скринингу</t>
  </si>
  <si>
    <t>Број корисника  услуга рендгена</t>
  </si>
  <si>
    <t>Рендген дијагностика у стоматологији</t>
  </si>
  <si>
    <t>Ортопантомограм</t>
  </si>
  <si>
    <t>Телерендген</t>
  </si>
  <si>
    <t>Број корисника  услуга рендгена у стоматологији</t>
  </si>
  <si>
    <t>* Установе које имају мамограф</t>
  </si>
  <si>
    <t>Услуге ултразвука</t>
  </si>
  <si>
    <t>2200087</t>
  </si>
  <si>
    <t xml:space="preserve">Doppler scan регија </t>
  </si>
  <si>
    <t>2200111</t>
  </si>
  <si>
    <t>Doppler scan органа</t>
  </si>
  <si>
    <t>2200095</t>
  </si>
  <si>
    <t>Ултразвучни преглед надбубрежних жлезда и ретроперитонеума</t>
  </si>
  <si>
    <t>Ултразвучни преглед коштаних ткива</t>
  </si>
  <si>
    <t>Број корисника  услуга ултразвука</t>
  </si>
  <si>
    <t>*Планирати уколико се услуга ради од стране редиолога, а не педијатра</t>
  </si>
  <si>
    <t>Прегледи  лекара</t>
  </si>
  <si>
    <t>1400019</t>
  </si>
  <si>
    <t xml:space="preserve">Интернистички преглед - први </t>
  </si>
  <si>
    <t>03</t>
  </si>
  <si>
    <t>Поновни специјалистичко-консултативни преглед</t>
  </si>
  <si>
    <t>1000090</t>
  </si>
  <si>
    <t>1000108</t>
  </si>
  <si>
    <t>Тест функције плућа и дисајних путева</t>
  </si>
  <si>
    <t>31</t>
  </si>
  <si>
    <t>Пнеумофтизиолошки преглед - први</t>
  </si>
  <si>
    <t>1500024</t>
  </si>
  <si>
    <t>1500032</t>
  </si>
  <si>
    <t>Тест осетљивости</t>
  </si>
  <si>
    <t>10</t>
  </si>
  <si>
    <t>Превентивни офталмолошки преглед* мале деце у другој години живота, по упуту педијатра</t>
  </si>
  <si>
    <t>Превентивни офталмолошки преглед* а мале деце у четвртој години живота по упуту педијатра</t>
  </si>
  <si>
    <t xml:space="preserve">Превентивни офталмолошки преглед* деце  пред полазак у школу,  узраста у шестој/седмој години </t>
  </si>
  <si>
    <t>Офталмолошки преглед у четрнаестој години (VII разред ОШ)</t>
  </si>
  <si>
    <t>Офталмолошки преглед – први</t>
  </si>
  <si>
    <t>1600022</t>
  </si>
  <si>
    <t>1600030</t>
  </si>
  <si>
    <t>1600048</t>
  </si>
  <si>
    <t>Дијагностички тест за испитивање бинокуларног вида</t>
  </si>
  <si>
    <t>1600055</t>
  </si>
  <si>
    <t>Дијагностички тест за испитивање прекорнеалног филма</t>
  </si>
  <si>
    <t>1600097</t>
  </si>
  <si>
    <t>1600105</t>
  </si>
  <si>
    <t>* Услуге 1600014- Превентивни преглед офталмога* у оквиру некада "систематског " односно превентивног прегледа  у педијатрији планирају се у складу са Стручно методолошким упутством (СМУ) РСК за здравствену заштиту жена, деце и омладине</t>
  </si>
  <si>
    <t>Превентивни преглед физијатра* мале деце у четвртој години живота по потреби и упуту педијатра</t>
  </si>
  <si>
    <t>Превентивни преглед физијатра* деце  пред полазак у школу,  узраста у шестој/седмој години живота</t>
  </si>
  <si>
    <t>Превентивни преглед физијатра*  деце  у десетој години живота (трећи разред основне школе)</t>
  </si>
  <si>
    <t>Физијатријски преглед - први</t>
  </si>
  <si>
    <t>Посебни физијатријски преглед</t>
  </si>
  <si>
    <t>Терапијске услуге</t>
  </si>
  <si>
    <t>Електростимулација мишића</t>
  </si>
  <si>
    <t>Интерферентне струје</t>
  </si>
  <si>
    <t>Електрофореза</t>
  </si>
  <si>
    <t>Галванизација</t>
  </si>
  <si>
    <t>Дијадинамске струје</t>
  </si>
  <si>
    <t>Транскутана електро неуро стимулација (ТЕНС)</t>
  </si>
  <si>
    <t>1800036</t>
  </si>
  <si>
    <t>1800044</t>
  </si>
  <si>
    <t>Криомасажа</t>
  </si>
  <si>
    <t>1800051</t>
  </si>
  <si>
    <t>Кинезитерапија болести</t>
  </si>
  <si>
    <t>Кинезитерапија деце са сметњама у развоју</t>
  </si>
  <si>
    <t>1800069</t>
  </si>
  <si>
    <t>Фототерапија - Зрачење инфрацрвеним, ултравиолетним и биоптрон</t>
  </si>
  <si>
    <t>Мануелна сегментна масажа</t>
  </si>
  <si>
    <t>Сонофореза</t>
  </si>
  <si>
    <t>Ултразвук - субаквални</t>
  </si>
  <si>
    <t>1800085</t>
  </si>
  <si>
    <t>Електромагнетна терапија</t>
  </si>
  <si>
    <t>Ласер терапија</t>
  </si>
  <si>
    <t>Број корисника који су користили терапијске услуге</t>
  </si>
  <si>
    <t>* Услуге 1800010 - Превентивни преглед физијатра* у оквиру некад "систематског" сада превентивног  прегледа педијатра  (мале деце у четвртој години, деце пред долазак у школу и ученика трећег разреда основне школе) планирају се у складу са СМУ</t>
  </si>
  <si>
    <t>Превентивни ОРЛ преглед* мале деце у другој години живота  по потреби</t>
  </si>
  <si>
    <t>Превентивни ОРЛ преглед* мале деце у четвртој години живота  по потреби</t>
  </si>
  <si>
    <t>Превентивни ОРЛ преглед* деце у шестој/седмој години живота пред полазак у школу</t>
  </si>
  <si>
    <t xml:space="preserve">ОРЛ  преглед - први </t>
  </si>
  <si>
    <t>1700020</t>
  </si>
  <si>
    <t>Тест функције чула слуха</t>
  </si>
  <si>
    <t>1700038</t>
  </si>
  <si>
    <t>Тест функције говора</t>
  </si>
  <si>
    <t>1700046</t>
  </si>
  <si>
    <t>Тест функције чула равнотеже</t>
  </si>
  <si>
    <t>1700061</t>
  </si>
  <si>
    <t>1700079</t>
  </si>
  <si>
    <t>1700087</t>
  </si>
  <si>
    <t>1700095</t>
  </si>
  <si>
    <t>1700103</t>
  </si>
  <si>
    <t>* Услуге 1700012 - Превентивни ОРЛ преглед * у оквиру некада "систематског" сада превентивног  прегледа  педијатра, планирају се у складу са СМУ</t>
  </si>
  <si>
    <t xml:space="preserve">Психијатријски преглед - први </t>
  </si>
  <si>
    <t>Поновни специјалистичко-консултат. преглед психијатра</t>
  </si>
  <si>
    <t>1000082</t>
  </si>
  <si>
    <t>1900026</t>
  </si>
  <si>
    <t>1900034</t>
  </si>
  <si>
    <t>1900042</t>
  </si>
  <si>
    <t xml:space="preserve">Дерматовенеролошки преглед - први </t>
  </si>
  <si>
    <t>Дерматоскопски преглед коже</t>
  </si>
  <si>
    <t xml:space="preserve">ПРЕВЕНТИВА </t>
  </si>
  <si>
    <t>ПРЕВЕНТИВНИ ПРЕГЛЕДИ</t>
  </si>
  <si>
    <t>2400059</t>
  </si>
  <si>
    <t>2400034</t>
  </si>
  <si>
    <t>2400018</t>
  </si>
  <si>
    <t>Стоматолошки преглед (друга година живота/ шеста (пред полазак у школу) /осма /девета/десета/једанаеста/тринаеста/четрнаеста/15/16/17/18/19, труднице, студенти до 26 године)</t>
  </si>
  <si>
    <t>УКЛАЊАЊЕ НАСЛАГА</t>
  </si>
  <si>
    <t>2400125</t>
  </si>
  <si>
    <t>Уклањање наслага</t>
  </si>
  <si>
    <t>АПЛИКАЦИЈА ФЛУОРИДА</t>
  </si>
  <si>
    <t>2400141</t>
  </si>
  <si>
    <t>Локална апликација флуроида средње концентрације</t>
  </si>
  <si>
    <t>2400158</t>
  </si>
  <si>
    <t>ЗАЛИВАЊЕ ФИСУРА</t>
  </si>
  <si>
    <t>2400133</t>
  </si>
  <si>
    <t>Заливање фисура (по зубу)</t>
  </si>
  <si>
    <t>2400067</t>
  </si>
  <si>
    <t>Мотивација и обучавање корисника у одржавању правилне хигијене</t>
  </si>
  <si>
    <t>2400075</t>
  </si>
  <si>
    <t>Индивидуално здравствено васпитни рад у ординацији/мотивација и обучавање у одржавању оралне хигијене</t>
  </si>
  <si>
    <t>2400083</t>
  </si>
  <si>
    <t>Рад у малој групи (6 до 9 особа)</t>
  </si>
  <si>
    <t>2400091</t>
  </si>
  <si>
    <t>Рад у великој групи (више од 30 особа)</t>
  </si>
  <si>
    <t>2400109</t>
  </si>
  <si>
    <t>2400117</t>
  </si>
  <si>
    <t>КУРАТИВА/Прегледи, дијагностика и терапија</t>
  </si>
  <si>
    <t>ПРЕГЛЕДИ ЗБОГ ТЕРАПИЈЕ</t>
  </si>
  <si>
    <t>Стоматолошки преглед</t>
  </si>
  <si>
    <t>2400026</t>
  </si>
  <si>
    <t>Стоматолошки преглед - контролни</t>
  </si>
  <si>
    <t>2400976</t>
  </si>
  <si>
    <t>Специјалистички преглед</t>
  </si>
  <si>
    <t>2400984</t>
  </si>
  <si>
    <t>Специјалистички преглед - контролни</t>
  </si>
  <si>
    <t>ЗБРИЊАВАЊЕ ОСОБЕ ИЗЛОЖЕНЕ НАСИЉУ</t>
  </si>
  <si>
    <t>2400166</t>
  </si>
  <si>
    <t>Превентивни испун</t>
  </si>
  <si>
    <t>2400182</t>
  </si>
  <si>
    <t>Терапија дубоког каријеса (без испуна)</t>
  </si>
  <si>
    <t>2400190</t>
  </si>
  <si>
    <t>Амалгамски испун на 1 површини</t>
  </si>
  <si>
    <t>2400208</t>
  </si>
  <si>
    <t>Амалгамски испун на 1 површини код деце до навршене 15 године живота</t>
  </si>
  <si>
    <t>2400216</t>
  </si>
  <si>
    <t>Амалгамски испун на 2 површине</t>
  </si>
  <si>
    <t>2400224</t>
  </si>
  <si>
    <t>Амалгамски испун на 2 површине код деце до навршене 15 године живота</t>
  </si>
  <si>
    <t>2400232</t>
  </si>
  <si>
    <t>Амалгамски испун на 3 површине</t>
  </si>
  <si>
    <t>2400240</t>
  </si>
  <si>
    <t>Амалгамски испун на 3 површине код деце до навршене 15 године живота</t>
  </si>
  <si>
    <t>2400257</t>
  </si>
  <si>
    <t>Надоградња фрактурираног зуба</t>
  </si>
  <si>
    <t>2400265</t>
  </si>
  <si>
    <t>Витална ампутација пулпе млечних зуба</t>
  </si>
  <si>
    <t>2400273</t>
  </si>
  <si>
    <t>Витална екстирпација пулпе млечних зуба</t>
  </si>
  <si>
    <t>2400281</t>
  </si>
  <si>
    <t>Витална ампутација</t>
  </si>
  <si>
    <t>2400299</t>
  </si>
  <si>
    <t>Мортална ампутација пулпе млечних зуба</t>
  </si>
  <si>
    <t>2400307</t>
  </si>
  <si>
    <t>Интерсеансно медикаментозно канално пуњење (по каналу)</t>
  </si>
  <si>
    <t>2400315</t>
  </si>
  <si>
    <t>2400331</t>
  </si>
  <si>
    <t>Композитни испун на предњим зубима</t>
  </si>
  <si>
    <t>2400349</t>
  </si>
  <si>
    <t>Композитни испун на предњим зубима код деце до навршене 15 године живота</t>
  </si>
  <si>
    <t>2400356</t>
  </si>
  <si>
    <t>Композитни испун на бочним зубима</t>
  </si>
  <si>
    <t>2400364</t>
  </si>
  <si>
    <t>Композитни испун на бочним зубима код деце до навршене 15 године живота</t>
  </si>
  <si>
    <t>2400372</t>
  </si>
  <si>
    <t>Надоградња од естетског материјала (код повреда)</t>
  </si>
  <si>
    <t>2400380</t>
  </si>
  <si>
    <t>Ендодонтска терапија неинфициране пулпе по каналу</t>
  </si>
  <si>
    <t>2400398</t>
  </si>
  <si>
    <t>Ендодонтска терапија инфициране пулпе по каналу</t>
  </si>
  <si>
    <t>2400414</t>
  </si>
  <si>
    <t>Вађење страног тела из канала корена</t>
  </si>
  <si>
    <t>2400422</t>
  </si>
  <si>
    <t>Ретретман канала корена (по каналу)</t>
  </si>
  <si>
    <t>2400430</t>
  </si>
  <si>
    <t>Гласјономерни испун</t>
  </si>
  <si>
    <t>2400448</t>
  </si>
  <si>
    <t>Гласјономерни испун код деце до навршене 15 године живота</t>
  </si>
  <si>
    <t>2401008</t>
  </si>
  <si>
    <t>Локална апликација лека (тоxавит)</t>
  </si>
  <si>
    <t>2401024</t>
  </si>
  <si>
    <t>Лечење инфициране пулпе са незавршеним растом корена</t>
  </si>
  <si>
    <t>2401032</t>
  </si>
  <si>
    <t>Лечење неинфициране пулпе са незавршеним растом корена</t>
  </si>
  <si>
    <t>2401040</t>
  </si>
  <si>
    <t>Збрињавање мултиплих повреда зуба у деце</t>
  </si>
  <si>
    <t>ОРТОДОНТСКА ТЕРАПИЈА</t>
  </si>
  <si>
    <t>2400521</t>
  </si>
  <si>
    <t>Селективно брушење зуба (по зубу)</t>
  </si>
  <si>
    <t>2400562</t>
  </si>
  <si>
    <t>Израда и анализа студијског модела</t>
  </si>
  <si>
    <t>2400570</t>
  </si>
  <si>
    <t>Анализа екстраоралне телерендгенорадиографије главе</t>
  </si>
  <si>
    <t>2400588</t>
  </si>
  <si>
    <t>Анализа ортопантомографа</t>
  </si>
  <si>
    <t>2400596</t>
  </si>
  <si>
    <t>Активни покретни ортодонтски апарат</t>
  </si>
  <si>
    <t>2400604</t>
  </si>
  <si>
    <t>Функционални ортодонтски апарат</t>
  </si>
  <si>
    <t>2400612</t>
  </si>
  <si>
    <t>Терапијска реадаптација покретног ортодонтског апарата</t>
  </si>
  <si>
    <t>2400620</t>
  </si>
  <si>
    <t>Репаратура ортодонтског апарата са отиском</t>
  </si>
  <si>
    <t>ТЕРАПИЈА ПАРОДОНЦИЈУМА</t>
  </si>
  <si>
    <t>2400539</t>
  </si>
  <si>
    <t>Уклањање супрагингивалног зубног каменца по вилици</t>
  </si>
  <si>
    <t>2400547</t>
  </si>
  <si>
    <t>Обрада пародонталног џепа по зубу</t>
  </si>
  <si>
    <t>2401099</t>
  </si>
  <si>
    <t>Интралезијска и перилезијска апликација лека</t>
  </si>
  <si>
    <t>2401115</t>
  </si>
  <si>
    <t>Киретажа оралне слузокоже</t>
  </si>
  <si>
    <t>ХИРУРШКА ТЕРАПИЈА</t>
  </si>
  <si>
    <t>2400679</t>
  </si>
  <si>
    <t>Вађење зуба</t>
  </si>
  <si>
    <t>2400687</t>
  </si>
  <si>
    <t>Компликовано вађење зуба</t>
  </si>
  <si>
    <t>2400695</t>
  </si>
  <si>
    <t>2400703</t>
  </si>
  <si>
    <t>2400711</t>
  </si>
  <si>
    <t>2400729</t>
  </si>
  <si>
    <t>2400737</t>
  </si>
  <si>
    <t>2400794</t>
  </si>
  <si>
    <t>2401107</t>
  </si>
  <si>
    <t>Уклањање круста, покрова була или некротичних наслага</t>
  </si>
  <si>
    <t>2401123</t>
  </si>
  <si>
    <t>Каутеризација ткива</t>
  </si>
  <si>
    <t>2401131</t>
  </si>
  <si>
    <t>Елиминација иритација оралне слузокоже</t>
  </si>
  <si>
    <t>2401149</t>
  </si>
  <si>
    <t>Ресекција једнокорених зуба</t>
  </si>
  <si>
    <t>2401156</t>
  </si>
  <si>
    <t>2401164</t>
  </si>
  <si>
    <t>Ресекција трокорених зуба</t>
  </si>
  <si>
    <t>2401172</t>
  </si>
  <si>
    <t>Хемисекција и дисекција зуба</t>
  </si>
  <si>
    <t>2401180</t>
  </si>
  <si>
    <t>Примарна пластика ОАК</t>
  </si>
  <si>
    <t>2401198</t>
  </si>
  <si>
    <t>Примарна пластика са вађењем корена из синуса</t>
  </si>
  <si>
    <t>2401206</t>
  </si>
  <si>
    <t>2401214</t>
  </si>
  <si>
    <t>2401222</t>
  </si>
  <si>
    <t>2401230</t>
  </si>
  <si>
    <t>2401248</t>
  </si>
  <si>
    <t>Пластика плика и френулума</t>
  </si>
  <si>
    <t>2401255</t>
  </si>
  <si>
    <t>2401339</t>
  </si>
  <si>
    <t>АНЕСТЕЗИЈЕ</t>
  </si>
  <si>
    <t>2400943</t>
  </si>
  <si>
    <t>Површинска локална анестезија</t>
  </si>
  <si>
    <t>2400950</t>
  </si>
  <si>
    <t>Инфилтрациона анестезија</t>
  </si>
  <si>
    <t>УРГЕНТНЕ УСЛУГЕ</t>
  </si>
  <si>
    <t>2400323</t>
  </si>
  <si>
    <t>Прва помоћ код мултиплих повреда зуба у деце</t>
  </si>
  <si>
    <t>2400174</t>
  </si>
  <si>
    <t>Прва помоћ код денталгија</t>
  </si>
  <si>
    <t>2400554</t>
  </si>
  <si>
    <t>Дренажа пародонталног абсцеса</t>
  </si>
  <si>
    <t>2400638</t>
  </si>
  <si>
    <t>Лечење алвеолита</t>
  </si>
  <si>
    <t>2400646</t>
  </si>
  <si>
    <t>Интраорална инцизија апсцеса</t>
  </si>
  <si>
    <t>2400653</t>
  </si>
  <si>
    <t>Заустављање крварења</t>
  </si>
  <si>
    <t>2400661</t>
  </si>
  <si>
    <t>2400745</t>
  </si>
  <si>
    <t>Реплантација сталних зуба</t>
  </si>
  <si>
    <t>2400752</t>
  </si>
  <si>
    <t>Прва помоћ код повреда</t>
  </si>
  <si>
    <t>2400760</t>
  </si>
  <si>
    <t>2400778</t>
  </si>
  <si>
    <t>Фиксација трауматски луксираних зуба композитним сплинтом/шином</t>
  </si>
  <si>
    <t>2400786</t>
  </si>
  <si>
    <t>2400968</t>
  </si>
  <si>
    <t>Антишок терапија</t>
  </si>
  <si>
    <t>2401016</t>
  </si>
  <si>
    <t>Витална ампутација/екстирпација код фрактура зуба са отвореном пулпом</t>
  </si>
  <si>
    <t>Збрињавање повреда зуба са тежим поремећајима структуре</t>
  </si>
  <si>
    <t>2401263</t>
  </si>
  <si>
    <t>Репозиција луксиране доње вилице</t>
  </si>
  <si>
    <t xml:space="preserve">СТОМАТОЛОШКА ЗАШТИТА ОСОБА/ДЕЦЕ СА ПОСЕБНИМ ПОТРЕБАМА
</t>
  </si>
  <si>
    <t>2401461</t>
  </si>
  <si>
    <t>Збрињавање деце са посебним потребама</t>
  </si>
  <si>
    <t>2401479</t>
  </si>
  <si>
    <t>Збрињавање особа са посебним потребама</t>
  </si>
  <si>
    <t>ПРОТЕТСКА ТЕРАПИЈА</t>
  </si>
  <si>
    <t>2400455</t>
  </si>
  <si>
    <t>Парцијална акрилатна протеза</t>
  </si>
  <si>
    <t>2400463</t>
  </si>
  <si>
    <t>Тотална протеза</t>
  </si>
  <si>
    <t>2400471</t>
  </si>
  <si>
    <t>Репаратура протезе - прелом плоче</t>
  </si>
  <si>
    <t>2400489</t>
  </si>
  <si>
    <t>Додатак зуба у протези</t>
  </si>
  <si>
    <t>2400497</t>
  </si>
  <si>
    <t>Додатак кукице у протези</t>
  </si>
  <si>
    <t>2400505</t>
  </si>
  <si>
    <t>2400513</t>
  </si>
  <si>
    <t>Подлагање протезе индиректно</t>
  </si>
  <si>
    <t>УКУПНО СВE УСЛУГE</t>
  </si>
  <si>
    <t>ХХХХ - СПОРТСКА МЕДИЦИНА</t>
  </si>
  <si>
    <t>Планирају установе које имају специјалисту медицине спорта/спортске медицине</t>
  </si>
  <si>
    <t>Шифра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</si>
  <si>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</si>
  <si>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</si>
  <si>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</si>
  <si>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</si>
  <si>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</si>
  <si>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</si>
  <si>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</si>
  <si>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</si>
  <si>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</si>
  <si>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</si>
  <si>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</si>
  <si>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</si>
  <si>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</si>
  <si>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</si>
  <si>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</si>
  <si>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family val="2"/>
      </rP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</si>
  <si>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rPr>
        <sz val="10"/>
        <color indexed="8"/>
        <rFont val="Arial"/>
        <family val="2"/>
      </rP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</si>
  <si>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</si>
  <si>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rPr>
        <sz val="10"/>
        <color indexed="8"/>
        <rFont val="Arial"/>
        <family val="2"/>
      </rP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</si>
  <si>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rPr>
        <sz val="10"/>
        <rFont val="Arial"/>
        <family val="2"/>
      </rP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</si>
  <si>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</si>
  <si>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t>Листа лекова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</si>
  <si>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</si>
  <si>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</si>
  <si>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</si>
  <si>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</si>
  <si>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</si>
  <si>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УТРОШЕНО</t>
  </si>
  <si>
    <t>Количина</t>
  </si>
  <si>
    <t>Цена по паковању</t>
  </si>
  <si>
    <t xml:space="preserve">Укупна вредност </t>
  </si>
  <si>
    <t>Листа А</t>
  </si>
  <si>
    <t>Листа А1</t>
  </si>
  <si>
    <t>Листа Б</t>
  </si>
  <si>
    <t xml:space="preserve">                                                УКУПНО:</t>
  </si>
  <si>
    <t>ГРУПА САНИТЕТСКОГ МАТЕРИЈАЛА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</si>
  <si>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</si>
  <si>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</si>
  <si>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</si>
  <si>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</si>
  <si>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</si>
  <si>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</si>
  <si>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</si>
  <si>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</si>
  <si>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</si>
  <si>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</si>
  <si>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</si>
  <si>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</si>
  <si>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</si>
  <si>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</si>
  <si>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</si>
  <si>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50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</si>
  <si>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</si>
  <si>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</si>
  <si>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</si>
  <si>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</si>
  <si>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</si>
  <si>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</si>
  <si>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</si>
  <si>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</si>
  <si>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</si>
  <si>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</si>
  <si>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</si>
  <si>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</si>
  <si>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</si>
  <si>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</si>
  <si>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</si>
  <si>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</si>
  <si>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</si>
  <si>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</si>
  <si>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</si>
  <si>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</si>
  <si>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</si>
  <si>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</si>
  <si>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</si>
  <si>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</si>
  <si>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</si>
  <si>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</si>
  <si>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</si>
  <si>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</si>
  <si>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</si>
  <si>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</si>
  <si>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</si>
  <si>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</si>
  <si>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</si>
  <si>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</si>
  <si>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</si>
  <si>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</si>
  <si>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</si>
  <si>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</si>
  <si>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</si>
  <si>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</si>
  <si>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</si>
  <si>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</si>
  <si>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30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</si>
  <si>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</si>
  <si>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</si>
  <si>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</si>
  <si>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</si>
  <si>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</si>
  <si>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</si>
  <si>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</si>
  <si>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</si>
  <si>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</si>
  <si>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</si>
  <si>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</si>
  <si>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</si>
  <si>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</si>
  <si>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</si>
  <si>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</si>
  <si>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</si>
  <si>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</si>
  <si>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</si>
  <si>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</si>
  <si>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</si>
  <si>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</si>
  <si>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</si>
  <si>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</si>
  <si>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</si>
  <si>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</si>
  <si>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</si>
  <si>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</si>
  <si>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</si>
  <si>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</si>
  <si>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</si>
  <si>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</si>
  <si>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</si>
  <si>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</si>
  <si>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</si>
  <si>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</si>
  <si>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</si>
  <si>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</si>
  <si>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</si>
  <si>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</si>
  <si>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</si>
  <si>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</si>
  <si>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</si>
  <si>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</si>
  <si>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</si>
  <si>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</si>
  <si>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</si>
  <si>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</si>
  <si>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</si>
  <si>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</si>
  <si>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</si>
  <si>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</si>
  <si>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</si>
  <si>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</si>
  <si>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</si>
  <si>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</si>
  <si>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</si>
  <si>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</si>
  <si>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</si>
  <si>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</si>
  <si>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</si>
  <si>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</si>
  <si>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</si>
  <si>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</si>
  <si>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</si>
  <si>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</si>
  <si>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</si>
  <si>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</si>
  <si>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</si>
  <si>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</si>
  <si>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</si>
  <si>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</si>
  <si>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</si>
  <si>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</si>
  <si>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</si>
  <si>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</si>
  <si>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</si>
  <si>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</si>
  <si>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</si>
  <si>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</si>
  <si>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</si>
  <si>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</si>
  <si>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</si>
  <si>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</si>
  <si>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</si>
  <si>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</si>
  <si>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</si>
  <si>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</si>
  <si>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</si>
  <si>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</si>
  <si>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</si>
  <si>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</si>
  <si>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</si>
  <si>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</si>
  <si>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</si>
  <si>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</si>
  <si>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</si>
  <si>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</si>
  <si>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</si>
  <si>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</si>
  <si>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</si>
  <si>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</si>
  <si>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</si>
  <si>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</si>
  <si>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</si>
  <si>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</si>
  <si>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</si>
  <si>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</si>
  <si>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</si>
  <si>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</si>
  <si>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</si>
  <si>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</si>
  <si>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</si>
  <si>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</si>
  <si>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</si>
  <si>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</si>
  <si>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</si>
  <si>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</si>
  <si>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</si>
  <si>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</si>
  <si>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</si>
  <si>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</si>
  <si>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</si>
  <si>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</si>
  <si>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</si>
  <si>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</si>
  <si>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</si>
  <si>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</si>
  <si>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</si>
  <si>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</si>
  <si>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</si>
  <si>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</si>
  <si>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</si>
  <si>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</si>
  <si>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</si>
  <si>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</si>
  <si>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</si>
  <si>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</si>
  <si>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</si>
  <si>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</si>
  <si>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</si>
  <si>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</si>
  <si>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</si>
  <si>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</si>
  <si>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</si>
  <si>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</si>
  <si>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</si>
  <si>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</si>
  <si>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</si>
  <si>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</si>
  <si>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</si>
  <si>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</si>
  <si>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</si>
  <si>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</si>
  <si>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</si>
  <si>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</si>
  <si>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</si>
  <si>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</si>
  <si>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</si>
  <si>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</si>
  <si>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</si>
  <si>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</si>
  <si>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</si>
  <si>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</si>
  <si>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</si>
  <si>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</si>
  <si>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</si>
  <si>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</si>
  <si>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</si>
  <si>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</si>
  <si>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</si>
  <si>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</si>
  <si>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</si>
  <si>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</si>
  <si>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</si>
  <si>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</si>
  <si>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</si>
  <si>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</si>
  <si>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</si>
  <si>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</si>
  <si>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</si>
  <si>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</si>
  <si>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</si>
  <si>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</si>
  <si>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</si>
  <si>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</si>
  <si>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</si>
  <si>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</si>
  <si>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</si>
  <si>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</si>
  <si>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</si>
  <si>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</si>
  <si>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</si>
  <si>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</si>
  <si>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</si>
  <si>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</si>
  <si>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</si>
  <si>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</si>
  <si>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</si>
  <si>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</si>
  <si>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</si>
  <si>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</si>
  <si>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</si>
  <si>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</si>
  <si>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</si>
  <si>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</si>
  <si>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</si>
  <si>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</si>
  <si>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</si>
  <si>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</si>
  <si>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</si>
  <si>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</si>
  <si>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</si>
  <si>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</si>
  <si>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</si>
  <si>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</si>
  <si>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</si>
  <si>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</si>
  <si>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</si>
  <si>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</si>
  <si>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</si>
  <si>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</si>
  <si>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</si>
  <si>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</si>
  <si>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</si>
  <si>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</si>
  <si>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</si>
  <si>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</si>
  <si>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</si>
  <si>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</si>
  <si>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</si>
  <si>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</si>
  <si>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</si>
  <si>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</si>
  <si>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</si>
  <si>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</si>
  <si>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</si>
  <si>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</si>
  <si>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</si>
  <si>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</si>
  <si>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</si>
  <si>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</si>
  <si>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</si>
  <si>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</si>
  <si>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</si>
  <si>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</si>
  <si>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</si>
  <si>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</si>
  <si>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</si>
  <si>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</si>
  <si>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</si>
  <si>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</si>
  <si>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</si>
  <si>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</si>
  <si>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</si>
  <si>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</si>
  <si>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</si>
  <si>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</si>
  <si>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</si>
  <si>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</si>
  <si>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</si>
  <si>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</si>
  <si>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</si>
  <si>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</si>
  <si>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</si>
  <si>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</si>
  <si>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</si>
  <si>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</si>
  <si>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</si>
  <si>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</si>
  <si>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</si>
  <si>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</si>
  <si>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</si>
  <si>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</si>
  <si>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</si>
  <si>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</si>
  <si>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</si>
  <si>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</si>
  <si>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</si>
  <si>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</si>
  <si>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</si>
  <si>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</si>
  <si>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</si>
  <si>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</si>
  <si>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</si>
  <si>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</si>
  <si>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</si>
  <si>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</si>
  <si>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</si>
  <si>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</si>
  <si>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</si>
  <si>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</si>
  <si>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</si>
  <si>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</si>
  <si>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</si>
  <si>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</si>
  <si>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</si>
  <si>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</si>
  <si>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</si>
  <si>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</si>
  <si>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</si>
  <si>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</si>
  <si>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</si>
  <si>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</si>
  <si>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</si>
  <si>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</si>
  <si>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</si>
  <si>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</si>
  <si>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</si>
  <si>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</si>
  <si>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</si>
  <si>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</si>
  <si>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</si>
  <si>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</si>
  <si>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</si>
  <si>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</si>
  <si>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</si>
  <si>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</si>
  <si>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</si>
  <si>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</si>
  <si>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</si>
  <si>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</si>
  <si>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</si>
  <si>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</si>
  <si>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</si>
  <si>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</si>
  <si>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</si>
  <si>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</si>
  <si>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</si>
  <si>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</si>
  <si>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</si>
  <si>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</si>
  <si>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</si>
  <si>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</si>
  <si>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</si>
  <si>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</si>
  <si>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</si>
  <si>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</si>
  <si>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</si>
  <si>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</si>
  <si>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</si>
  <si>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</si>
  <si>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</si>
  <si>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</si>
  <si>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</si>
  <si>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</si>
  <si>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</si>
  <si>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</si>
  <si>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</si>
  <si>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</si>
  <si>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</si>
  <si>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</si>
  <si>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</si>
  <si>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</si>
  <si>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</si>
  <si>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</si>
  <si>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</si>
  <si>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</si>
  <si>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</si>
  <si>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</si>
  <si>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</si>
  <si>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</si>
  <si>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</si>
  <si>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</si>
  <si>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</si>
  <si>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</si>
  <si>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</si>
  <si>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</si>
  <si>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</si>
  <si>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</si>
  <si>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</si>
  <si>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</si>
  <si>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</si>
  <si>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</si>
  <si>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</si>
  <si>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</si>
  <si>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</si>
  <si>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</si>
  <si>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</si>
  <si>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</si>
  <si>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</si>
  <si>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</si>
  <si>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</si>
  <si>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</si>
  <si>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</si>
  <si>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</si>
  <si>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</si>
  <si>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</si>
  <si>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</si>
  <si>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</si>
  <si>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</si>
  <si>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</si>
  <si>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</si>
  <si>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</si>
  <si>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</si>
  <si>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</si>
  <si>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</si>
  <si>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</si>
  <si>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</si>
  <si>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</si>
  <si>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</si>
  <si>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</si>
  <si>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</si>
  <si>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</si>
  <si>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</si>
  <si>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</si>
  <si>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</si>
  <si>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</si>
  <si>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</si>
  <si>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</si>
  <si>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</si>
  <si>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</si>
  <si>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</si>
  <si>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</si>
  <si>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</si>
  <si>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</si>
  <si>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</si>
  <si>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</si>
  <si>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</si>
  <si>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</si>
  <si>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</si>
  <si>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</si>
  <si>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</si>
  <si>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</si>
  <si>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</si>
  <si>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</si>
  <si>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</si>
  <si>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</si>
  <si>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</si>
  <si>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</si>
  <si>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</si>
  <si>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</si>
  <si>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</si>
  <si>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</si>
  <si>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</si>
  <si>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</si>
  <si>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</si>
  <si>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</si>
  <si>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</si>
  <si>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</si>
  <si>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</si>
  <si>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</si>
  <si>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</si>
  <si>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</si>
  <si>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</si>
  <si>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</si>
  <si>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</si>
  <si>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</si>
  <si>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</si>
  <si>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</si>
  <si>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</si>
  <si>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</si>
  <si>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</si>
  <si>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</si>
  <si>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</si>
  <si>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</si>
  <si>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</si>
  <si>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</si>
  <si>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</si>
  <si>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</si>
  <si>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</si>
  <si>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</si>
  <si>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</si>
  <si>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Композитни инлеј</t>
  </si>
  <si>
    <t>Примарна обрада ране без сутуре максилофацијалне регије</t>
  </si>
  <si>
    <t>Примарна обрада ране са сутуром максилофацијалне регије</t>
  </si>
  <si>
    <t>Терапија интра и екстраоралних перфорација корена</t>
  </si>
  <si>
    <t>Збрињавање прелома вилице методом жичане имобилизације</t>
  </si>
  <si>
    <t>Збрињавање прелома вилице стандардном шином</t>
  </si>
  <si>
    <t>Уклањање бенигних коштаних тумора лица и вилице</t>
  </si>
  <si>
    <t>Биопсија</t>
  </si>
  <si>
    <t>Уклањање тумора слузокоже усне дупље</t>
  </si>
  <si>
    <t>Малигни тумори усне "V" ексцизија</t>
  </si>
  <si>
    <t>Малигни тумори усне "W" ексцизија</t>
  </si>
  <si>
    <t>Хируршко лечење остеомијелитиса М.Ф. регије</t>
  </si>
  <si>
    <t>Некректомија по сеанси</t>
  </si>
  <si>
    <t>Анестезија у оралној хирургији по започетом сату</t>
  </si>
  <si>
    <t>ДРУГЕ УСЛУГЕ</t>
  </si>
  <si>
    <t>Ултразвучни преглед абдомена</t>
  </si>
  <si>
    <t>L014100</t>
  </si>
  <si>
    <t>Крвна слика са троделном леукоцитарном формулом</t>
  </si>
  <si>
    <t>L000604</t>
  </si>
  <si>
    <t>L004655</t>
  </si>
  <si>
    <t>Магнезијум у серуму, спектрофотометрија</t>
  </si>
  <si>
    <t>Фибриноген у плазми, коагулометрија</t>
  </si>
  <si>
    <t>Тест функције кардиоваскуларног система</t>
  </si>
  <si>
    <t>L014105</t>
  </si>
  <si>
    <t>Крвна слика са петоделном леукоцитарном формулом</t>
  </si>
  <si>
    <t>Крвна слика са C–реактивним протеином (CRP)</t>
  </si>
  <si>
    <t>Хемоглобин (крв) у фецесу, ензимски</t>
  </si>
  <si>
    <t>L009993</t>
  </si>
  <si>
    <t>Хлориди у дневном урину, потенциометрија</t>
  </si>
  <si>
    <t>L010264</t>
  </si>
  <si>
    <t>L010272</t>
  </si>
  <si>
    <t>L010330</t>
  </si>
  <si>
    <t>L010421</t>
  </si>
  <si>
    <t>Мерење запремине 24 h–урина, дневног урина, волуметрија</t>
  </si>
  <si>
    <t>Креатинин у дневном урину, спектрофотометрија</t>
  </si>
  <si>
    <t>Лактат дехидрогеназа (LDH) у дневном урину, спектрофотометрија</t>
  </si>
  <si>
    <t>Протромбинско време (PT) INR – за праћење антикоагулантне терапије у плазми, коагулометрија</t>
  </si>
  <si>
    <t>L015040</t>
  </si>
  <si>
    <t>L015214</t>
  </si>
  <si>
    <t>Тромботест у плазми/капиларној крви, коагулометрија</t>
  </si>
  <si>
    <t>L002089</t>
  </si>
  <si>
    <t>L000638</t>
  </si>
  <si>
    <t>L000208</t>
  </si>
  <si>
    <t>L002824</t>
  </si>
  <si>
    <t>L002832</t>
  </si>
  <si>
    <t>Холестерол (укупан)/HDL–холестерол однос у серуму, спектрофотометрија</t>
  </si>
  <si>
    <t>Крвна слика са петоделном леукоцитарном формулом и MDW, VCS методом</t>
  </si>
  <si>
    <t>L014746</t>
  </si>
  <si>
    <t>L014696</t>
  </si>
  <si>
    <t>L014704</t>
  </si>
  <si>
    <t>L014712</t>
  </si>
  <si>
    <t>L014415</t>
  </si>
  <si>
    <t>L014423</t>
  </si>
  <si>
    <t>L014431</t>
  </si>
  <si>
    <t>Пријем, контрола квалитета узорка и припрема узорка за лабораторијска испитивања</t>
  </si>
  <si>
    <t xml:space="preserve">**Планира се према услугама из табеле 13 и/или  14, за програм организованог скрининга рака дебелог црева </t>
  </si>
  <si>
    <t>Ултразвучни преглед уротракта</t>
  </si>
  <si>
    <t>УКУПАН БРОЈ ПОСЕТА</t>
  </si>
  <si>
    <t>БРОЈ КОРИСНИКА УСЛУГА</t>
  </si>
  <si>
    <t>УКУПАН БРОЈ ТРУДНИЦА</t>
  </si>
  <si>
    <t>БРОЈ ТРУДНИЦА СА ВИСОКОРИЗИЧНОМ ТРУДНОЋОМ</t>
  </si>
  <si>
    <t>БРОЈ ПАРОВА УКЉУЧЕНИХ У ШКОЛУ РОДИТЕЉСТВА</t>
  </si>
  <si>
    <t>БРОЈ ТРУДНИЦА КОЈЕ СУ ПРОШЛЕ ПСИХОФИЗИЧКУ ПРИПРЕМУ ЗА ПОРОЂАЈ</t>
  </si>
  <si>
    <t>БРОЈ ДИЈАБЕТИЧАРА У САВЕТОВАЛИШТУ</t>
  </si>
  <si>
    <t>БРОЈ ПАЦИЈЕНАТА НА ПАЛИЈАТИВНОМ ЗБРИЊАВАЊУ</t>
  </si>
  <si>
    <t>БРОЈ ПАЦИЈЕНАТА НА КУЋНОМ ЛЕЧЕЊУ И НЕЗИ</t>
  </si>
  <si>
    <t>УКУПАН БРОЈ УЗОРАКА</t>
  </si>
  <si>
    <t>УКУПАН БРОЈ ПОСЕТА/ПРЕГЛЕДА</t>
  </si>
  <si>
    <t>БРОЈ ПОРОДИЦА СА ОДОЈЧЕТОМ</t>
  </si>
  <si>
    <t>БРОЈ ДРУГИХ КОРИСНИКА</t>
  </si>
  <si>
    <t>БРОЈ ПОРОДИЦА СА  ДЕТЕТОМ</t>
  </si>
  <si>
    <t>Служба</t>
  </si>
  <si>
    <t>1003 - Здравствена заштита деце предшколског узраста</t>
  </si>
  <si>
    <t>1004 - Здравствена заштита деце школског узраста</t>
  </si>
  <si>
    <t>1059 - Саветовалиште за младе</t>
  </si>
  <si>
    <t>1008 - Здравствена заштита жена</t>
  </si>
  <si>
    <t>Напомена</t>
  </si>
  <si>
    <t xml:space="preserve"> 1058 - Развојно саветовалиште</t>
  </si>
  <si>
    <t>1001 - Здравствена заштита одраслог становништва</t>
  </si>
  <si>
    <t>1057 Центар за превентивне здравствене услуге одраслих</t>
  </si>
  <si>
    <t xml:space="preserve"> (1020 Т*)-  Кућно лечење, нега и палијативно збрињавање - дом здравља</t>
  </si>
  <si>
    <t>1015 - Служба за лабораторијску дијагностику</t>
  </si>
  <si>
    <t>1007 - Хитна медицинска помоћ</t>
  </si>
  <si>
    <t>1007В - Санитетски превоз</t>
  </si>
  <si>
    <t>1012 - Служба за поливалентну патронажу</t>
  </si>
  <si>
    <t>1016 - Рендген дијагностика</t>
  </si>
  <si>
    <t>1017 - Ултразвучна дијагностика</t>
  </si>
  <si>
    <t>1008 - Интерна медицина</t>
  </si>
  <si>
    <t>1053 - Пнеумофтизиологија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</si>
  <si>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</si>
  <si>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</si>
  <si>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</si>
  <si>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/ Неуропсихијатрија</t>
  </si>
  <si>
    <t>1054 - Дерматовенерологија</t>
  </si>
  <si>
    <t>1019 и 2024 Стоматолошка служба</t>
  </si>
  <si>
    <t>1100023</t>
  </si>
  <si>
    <t>1100015</t>
  </si>
  <si>
    <t>2200128</t>
  </si>
  <si>
    <t>1100072</t>
  </si>
  <si>
    <t>1100081</t>
  </si>
  <si>
    <t>1200055</t>
  </si>
  <si>
    <t>1200056</t>
  </si>
  <si>
    <t>1000124</t>
  </si>
  <si>
    <t>1200057</t>
  </si>
  <si>
    <t>1000207</t>
  </si>
  <si>
    <t>1100082</t>
  </si>
  <si>
    <t>1100083</t>
  </si>
  <si>
    <t>1100084</t>
  </si>
  <si>
    <t>1100085</t>
  </si>
  <si>
    <t>1000215</t>
  </si>
  <si>
    <t>1900035</t>
  </si>
  <si>
    <t>1700054</t>
  </si>
  <si>
    <t>1700055</t>
  </si>
  <si>
    <t>1100032</t>
  </si>
  <si>
    <t>1100033</t>
  </si>
  <si>
    <t>1100034</t>
  </si>
  <si>
    <t>1300169</t>
  </si>
  <si>
    <t>1300047</t>
  </si>
  <si>
    <t>1300029</t>
  </si>
  <si>
    <t>1300044</t>
  </si>
  <si>
    <t>2200127</t>
  </si>
  <si>
    <t>1300046</t>
  </si>
  <si>
    <t>2200131</t>
  </si>
  <si>
    <t>1300040</t>
  </si>
  <si>
    <t>1300038</t>
  </si>
  <si>
    <t>1300039</t>
  </si>
  <si>
    <t>1300041</t>
  </si>
  <si>
    <t>1300185</t>
  </si>
  <si>
    <t>1300042</t>
  </si>
  <si>
    <t>1300043</t>
  </si>
  <si>
    <t>1300136</t>
  </si>
  <si>
    <t>1300129</t>
  </si>
  <si>
    <t>1300130</t>
  </si>
  <si>
    <t>1200088</t>
  </si>
  <si>
    <t>1200062</t>
  </si>
  <si>
    <t>1200070</t>
  </si>
  <si>
    <t>2200106</t>
  </si>
  <si>
    <t>1200064</t>
  </si>
  <si>
    <t>1200065</t>
  </si>
  <si>
    <t>1000272</t>
  </si>
  <si>
    <t>1200063</t>
  </si>
  <si>
    <t>1000074</t>
  </si>
  <si>
    <t>1000231</t>
  </si>
  <si>
    <t>1000033</t>
  </si>
  <si>
    <t>1000041</t>
  </si>
  <si>
    <t>2200129</t>
  </si>
  <si>
    <t>2200130</t>
  </si>
  <si>
    <t>2400810</t>
  </si>
  <si>
    <t>2400828</t>
  </si>
  <si>
    <t>2400836</t>
  </si>
  <si>
    <t>2200104</t>
  </si>
  <si>
    <t>2200105</t>
  </si>
  <si>
    <t>2200107</t>
  </si>
  <si>
    <t>2200108</t>
  </si>
  <si>
    <t>2200109</t>
  </si>
  <si>
    <t>1500016</t>
  </si>
  <si>
    <t>1600014</t>
  </si>
  <si>
    <t>1800010</t>
  </si>
  <si>
    <t>1800011</t>
  </si>
  <si>
    <t>2200067</t>
  </si>
  <si>
    <t>1800101</t>
  </si>
  <si>
    <t>1800119</t>
  </si>
  <si>
    <t>1800127</t>
  </si>
  <si>
    <t>1800135</t>
  </si>
  <si>
    <t>1800143</t>
  </si>
  <si>
    <t>1800150</t>
  </si>
  <si>
    <t>1800168</t>
  </si>
  <si>
    <t>1800176</t>
  </si>
  <si>
    <t>1800052</t>
  </si>
  <si>
    <t>1800184</t>
  </si>
  <si>
    <t>1800192</t>
  </si>
  <si>
    <t>1800200</t>
  </si>
  <si>
    <t>1800218</t>
  </si>
  <si>
    <t>1800226</t>
  </si>
  <si>
    <t>1800093</t>
  </si>
  <si>
    <t>1700012</t>
  </si>
  <si>
    <t>1900018</t>
  </si>
  <si>
    <t>2000016</t>
  </si>
  <si>
    <t>2000017</t>
  </si>
  <si>
    <t>2400060</t>
  </si>
  <si>
    <t>2400061</t>
  </si>
  <si>
    <t>2400062</t>
  </si>
  <si>
    <t>2401651</t>
  </si>
  <si>
    <t>2401669</t>
  </si>
  <si>
    <t>2401057</t>
  </si>
  <si>
    <t>2401297</t>
  </si>
  <si>
    <t>2401305</t>
  </si>
  <si>
    <t>2400992</t>
  </si>
  <si>
    <t>2401065</t>
  </si>
  <si>
    <t>2401073</t>
  </si>
  <si>
    <t>2401289</t>
  </si>
  <si>
    <t>2401321</t>
  </si>
  <si>
    <t>2401347</t>
  </si>
  <si>
    <t>2401487</t>
  </si>
  <si>
    <t>2401545</t>
  </si>
  <si>
    <t>2401552</t>
  </si>
  <si>
    <t>2401560</t>
  </si>
  <si>
    <t>2401578</t>
  </si>
  <si>
    <t>2401586</t>
  </si>
  <si>
    <t>2401594</t>
  </si>
  <si>
    <t>2401602</t>
  </si>
  <si>
    <t>2401610</t>
  </si>
  <si>
    <t>2401628</t>
  </si>
  <si>
    <t>2401636</t>
  </si>
  <si>
    <t>2401644</t>
  </si>
  <si>
    <t>2401677</t>
  </si>
  <si>
    <t>L020787</t>
  </si>
  <si>
    <t>*</t>
  </si>
  <si>
    <t>35*</t>
  </si>
  <si>
    <t>Посебни преглед деце, школске деце и омладине ради допунске дијагностике и даљег лечења</t>
  </si>
  <si>
    <t>Превентивни преглед одраслих</t>
  </si>
  <si>
    <t>Посебни преглед одраслих ради допунске дијагностике и даљег лечења</t>
  </si>
  <si>
    <t>Терапеутска процедура која се односи на болести плућа и дисајних путева</t>
  </si>
  <si>
    <t>Инцизија/ дренажа/ испирање/ аспирација/ одстрањивање течних продуката упалних процеса предела ока и припојака ока</t>
  </si>
  <si>
    <t>Инцизија/ дренажа/ испирање/ аспирација/ одстрањивање течних продуката упалних процеса предела ува, носа и ждрела</t>
  </si>
  <si>
    <t>Ексцизија/ одстрањивање ткива/ чишћење ране/ каутеризација промена предела ува, носа и ждрела</t>
  </si>
  <si>
    <t>Завоји/ компресивни завој/ компресија/ тампонада која се односи на предео ува и носа</t>
  </si>
  <si>
    <t>33*</t>
  </si>
  <si>
    <t>35**</t>
  </si>
  <si>
    <t>33**</t>
  </si>
  <si>
    <t>L030890</t>
  </si>
  <si>
    <t>2401271</t>
  </si>
  <si>
    <t>L008516</t>
  </si>
  <si>
    <t>L020770</t>
  </si>
  <si>
    <t>L020771</t>
  </si>
  <si>
    <t>L020773</t>
  </si>
  <si>
    <t>L020774</t>
  </si>
  <si>
    <t>L020777</t>
  </si>
  <si>
    <t>ОРЛ преглед - први</t>
  </si>
  <si>
    <t>Сложени рендген прегледи</t>
  </si>
  <si>
    <t>Предавање</t>
  </si>
  <si>
    <t>Санитетски превоз</t>
  </si>
  <si>
    <t>Мерење крвног притиска</t>
  </si>
  <si>
    <t>Скрининг/ рано откривање дијабетеса типа 2</t>
  </si>
  <si>
    <t>Скрининг/ рано откривање депресије</t>
  </si>
  <si>
    <t>Завој/ тампонада која се односи на предео ока и припојака ока</t>
  </si>
  <si>
    <t>Криотерапија</t>
  </si>
  <si>
    <t>Скрининг/ рано откривање рака дојке</t>
  </si>
  <si>
    <t>Превентивни преглед</t>
  </si>
  <si>
    <t>Циљани преглед на рано откривање ризика за настанак каријеса</t>
  </si>
  <si>
    <t>Примарна обрада ране - интраорално</t>
  </si>
  <si>
    <t>Скрининг/ рано откривање кардиоваскуларног ризика</t>
  </si>
  <si>
    <t>Биодоза - одређивање индивидуалне осетљивости на ултравиолетне зраке</t>
  </si>
  <si>
    <t>Ултразвук - директни</t>
  </si>
  <si>
    <t>Консултативни преглед у другој установи</t>
  </si>
  <si>
    <t>Ендодонтска терапија зуба са компликованим каналним системима - по каналу</t>
  </si>
  <si>
    <t>Узорковање крви (микроузорковање)</t>
  </si>
  <si>
    <t>Целокупни преглед урина, визуелно</t>
  </si>
  <si>
    <t>Глукоза у урину, квалитативно</t>
  </si>
  <si>
    <t>Хемоглобин (крв) у урину, квалитативно</t>
  </si>
  <si>
    <t>Протеини у урину, загревањем</t>
  </si>
  <si>
    <t>Седимент урина, микроскопија</t>
  </si>
  <si>
    <t>Уробилиноген у урину, квалитативно</t>
  </si>
  <si>
    <t>Креатинин клиренс у дневном урину</t>
  </si>
  <si>
    <t>ИНР - за праћење антикоагулантне терапије у плазми</t>
  </si>
  <si>
    <t>Протромбинско време (ПТ) плазми/капиларној крви, коагулометрија</t>
  </si>
  <si>
    <t>Парафинотерапија или парафанготерапија</t>
  </si>
  <si>
    <t>Високофреквентне струје (Краткоталасна дијатермија) - КТД</t>
  </si>
  <si>
    <t>Рендгенографија зуба интраорална</t>
  </si>
  <si>
    <t>Аланин аминотрансфераза (АЛТ) у серуму/плазми, спектрофотометрија</t>
  </si>
  <si>
    <t>Албумин у серуму/плазми, спектрофотометрија</t>
  </si>
  <si>
    <t>Билирубин (директан) у серуму/плазми, спектрофотометрија</t>
  </si>
  <si>
    <t>Билирубин (укупан) у серуму, спектрофотометрија</t>
  </si>
  <si>
    <t>Фосфат, неоргански у серуму/плазми, спектрофотометрија</t>
  </si>
  <si>
    <t>Глукоза у серуму/плазми, спектрофотометрија</t>
  </si>
  <si>
    <t>Гвожђе у серуму, спектрофотометрија</t>
  </si>
  <si>
    <t>Холестерол (укупан) у серуму/плазми, спектрофотометрија</t>
  </si>
  <si>
    <t>Калијум у серуму/плазми, пламена фотометрија</t>
  </si>
  <si>
    <t>Креатинин у серуму, спектрофотометрија</t>
  </si>
  <si>
    <t>Мокраћна киселина у серуму/плазми, спектрофотометрија</t>
  </si>
  <si>
    <t>Натријум у серуму/плазми, пламена фотометрија</t>
  </si>
  <si>
    <t>Протеини (укупни) у серуму/плазми, спектрофотометрија</t>
  </si>
  <si>
    <t>Уреа у серуму/плазми, спектрофотометрија</t>
  </si>
  <si>
    <t>Алфа–амилаза у урину, спектофотометрија</t>
  </si>
  <si>
    <t>Фибриноген у плазми, спектрофотометрија</t>
  </si>
  <si>
    <t>Психијатријски преглед - први</t>
  </si>
  <si>
    <t>Подлагање протезе директно - хладновезујући акрилат</t>
  </si>
  <si>
    <t>Целокупни хемијски преглед, релативна густина и седимент урина на аутомату</t>
  </si>
  <si>
    <t>Целокупни хемијски преглед урина на аутомату</t>
  </si>
  <si>
    <t>Кратка посета изабраном лекару/доктор медицине одговарајуће специјалности</t>
  </si>
  <si>
    <t>Спровођење имунизације, односно вакцинације</t>
  </si>
  <si>
    <t>Посета патронажне сестре породици</t>
  </si>
  <si>
    <t>Медикација/локална ињекција/ инфилтрација/ апликација лека</t>
  </si>
  <si>
    <t>Терапеутска процедура која се односи на болести срца и крвних судова</t>
  </si>
  <si>
    <t>Скрининг/рано откривање рака грлића материце – узимање бриса за ПАП тест</t>
  </si>
  <si>
    <t>Циљани преглед труднице ради раног откривања гестацијског дијабетеса</t>
  </si>
  <si>
    <t>Инструментација, пласирање интраутериног и вагиналног уређаја</t>
  </si>
  <si>
    <t>Инструментација, екстракција интраутериног и вагиналног уређаја</t>
  </si>
  <si>
    <t>Ексфолијативна цитологија ткива репродуктивних органа жене - неаутоматизована припрема и неаутоматизовано бојење</t>
  </si>
  <si>
    <t>Инструментација која се односи на предео ока и припојака ока</t>
  </si>
  <si>
    <t>Медикација/локална ињекција/ инфилтрација/ апликација лека која се односи на предео ока и припојака ока</t>
  </si>
  <si>
    <t>Терапеутска процедура које се односи на предео ока и припојака ока</t>
  </si>
  <si>
    <t>Медикација/локална ињекција/ инфилтрација/ апликација лека које се односи на предео ува, носа и ждрела</t>
  </si>
  <si>
    <t>Рендген графија специјална снимања по системима у два или једном правцу</t>
  </si>
  <si>
    <t>Мерење минералне густине костију (БМД) методом абсорпциометрије рендгенских зрака двоструке енергије (ДХА)</t>
  </si>
  <si>
    <t>Циљани преглед на рано откривање ортодонских аномалија деце</t>
  </si>
  <si>
    <t>Животна демонстрација (6 до 9 особа)</t>
  </si>
  <si>
    <t>Серијска апликација концентрованих флуорида</t>
  </si>
  <si>
    <t>Уклањање конаца</t>
  </si>
  <si>
    <t>Ресекција горњих двокорених зуба</t>
  </si>
  <si>
    <t>Уклањање мукозних циста</t>
  </si>
  <si>
    <t>Ревизија синуса - Цалдwелл – Луц</t>
  </si>
  <si>
    <t>Екстраорална инцизија апсцеса</t>
  </si>
  <si>
    <t>Ексцизија бенигних/малигних кожних тумора са директном сутуром М.Ф. регија</t>
  </si>
  <si>
    <t>Узорковање крви (венепункција)</t>
  </si>
  <si>
    <t>Хемоглобин А1ц (гликохемоглобин, ХбА1ц) у крви, имунотурбидиметрија</t>
  </si>
  <si>
    <t>Хлориди у серуму/плазми, потенциометрија</t>
  </si>
  <si>
    <t>Калцијум у серуму/плазми, спектрофотометрија</t>
  </si>
  <si>
    <t>Калијум у серуму/плазми, потенциометрија</t>
  </si>
  <si>
    <t>Натријум у серуму/плазми, потенциометрија</t>
  </si>
  <si>
    <t>ТИБЦ (укупни капацитет везивања гвожђа) у серуму, спектрофотометрија</t>
  </si>
  <si>
    <t>Триглицериди у серуму/плазми, спектрофотометрија</t>
  </si>
  <si>
    <t>УИБЦ (незасићени капацитет везивања гвожђа) у серуму, спектрофотометрија</t>
  </si>
  <si>
    <t>Кетонска тела (ацетон) у урину, квалитативно</t>
  </si>
  <si>
    <t>Лаки ланци имуноглобулина (Бенце–Јонес) у урину, квалитативно</t>
  </si>
  <si>
    <t>Протеини у урину, квалитативно са сулфосалицилном киселином</t>
  </si>
  <si>
    <t>Хемоглобин (крв) у фецесу, имунохемијски</t>
  </si>
  <si>
    <t>Масти у фецесу, микроскопија</t>
  </si>
  <si>
    <t>Скроб у фецесу, микроскопија</t>
  </si>
  <si>
    <t>Број еритроцита (Ер) у крви, микроскопија</t>
  </si>
  <si>
    <t>Броја леукоцита (Ле) у крви, микроскопија</t>
  </si>
  <si>
    <t>Број тромбоцита (Тр) у крви, микроскопија</t>
  </si>
  <si>
    <t>Активирано парцијално тромбопластинско време (аПТТ) у плазми, коагулометрија</t>
  </si>
  <si>
    <t>Посета патронажне сестре новорођенчету и породиљи</t>
  </si>
  <si>
    <t>Превентивни преглед новорођенчади и одојчади у првој години живота</t>
  </si>
  <si>
    <t>Ултразвучни прегелед труднице</t>
  </si>
  <si>
    <t>Ултразвучни преглед жена невезано за трудноћу</t>
  </si>
  <si>
    <t>Ултразвучни преглед дојке</t>
  </si>
  <si>
    <t>Скрининг/рано откривање рака грлића материце - супервизијски преглед плочице</t>
  </si>
  <si>
    <t>Скрининг / рано откривање рака - позивање учесника на скрининг</t>
  </si>
  <si>
    <t>Дијагностички тест за испитивање обољења репродуктивних органа жене</t>
  </si>
  <si>
    <t>Инцизија/ дренажа/ испирање/ аспирација течних продуката упалних процеса репродуктивних органа жене</t>
  </si>
  <si>
    <t>Интернистички преглед - први</t>
  </si>
  <si>
    <t>Дијагностички тест за испитивање мотилитета ока и разрокости</t>
  </si>
  <si>
    <t>Дијагностички тест за испитивање колорног вида</t>
  </si>
  <si>
    <t>Сложени ултразвучни преглед</t>
  </si>
  <si>
    <t>Ултразвучни преглед лимфних жлезда по системима</t>
  </si>
  <si>
    <t>Ултразвучни преглед тестиса</t>
  </si>
  <si>
    <t>Ултразвчни преглед меких ткива</t>
  </si>
  <si>
    <t>Скрининг/рано откривање рака грлића материце – ПАП тест преглед плочице</t>
  </si>
  <si>
    <t>Уклањање мањих виличних циста</t>
  </si>
  <si>
    <t>Уклањање већих виличних циста</t>
  </si>
  <si>
    <t>Давање ињекције у терапијске / дијагностичке сврхе</t>
  </si>
  <si>
    <t>Одстрањење калкулуса из изводног канала пљувачне жлезде</t>
  </si>
  <si>
    <t>Анестезија у максилофацијалној хирургији по започетом сату</t>
  </si>
  <si>
    <t>Вестибуларна плоча</t>
  </si>
  <si>
    <t>Неуролошки преглед - први</t>
  </si>
  <si>
    <t>Електрофизиолошко снимање везано за кардиоваскуларни систем</t>
  </si>
  <si>
    <t>Инцизија/ дренажа/ испирање/ одстрањивање течних продуката упалних процеса - опште</t>
  </si>
  <si>
    <t>Инструментација/ катетеризација - опште</t>
  </si>
  <si>
    <t>Намештање/ фиксација - опште</t>
  </si>
  <si>
    <t>Сложене терапеутске процедуре/ мање хируршке интервенције</t>
  </si>
  <si>
    <t>Превентивни преглед деце од једне године до поласка у школу</t>
  </si>
  <si>
    <t>Утврђивање опште здравствене способности деце од шест до 14 година живота за бављење спортским активностима</t>
  </si>
  <si>
    <t>Утврђивање посебне здравствене способности деце од шест до 14 година живота за бављење спортским активностима</t>
  </si>
  <si>
    <t>Контролни преглед деце од шест до 14 година живота за утврђивање опште, односно посебне здравствене способности за бављење спортским активностима</t>
  </si>
  <si>
    <t>Први преглед деце, школске деце и омладине у развојном саветовалишту</t>
  </si>
  <si>
    <t>Тимски преглед деце, школске деце и омладине у развојном саветовалишту</t>
  </si>
  <si>
    <t>Превентивни гинеколошки преглед</t>
  </si>
  <si>
    <t>Скрининг / рано откривање рака грлића материце - обавештавање жена о налазу ПАП теста/ издавање резултата</t>
  </si>
  <si>
    <t>Ексцизија/ одстрањивање ткива/ деструкција/ чишћење ране/ каутеризација промена које се односе на репродуктивне органе жене</t>
  </si>
  <si>
    <t>Сложена гинеколошко-акушерска процедура</t>
  </si>
  <si>
    <t>Посебни гинеколошки преглед ради допунске дијагностике и даљег лечења</t>
  </si>
  <si>
    <t>Офталмолошки преглед - први</t>
  </si>
  <si>
    <t>Дерматовенеролошки преглед - први</t>
  </si>
  <si>
    <t>Кратка посета изабраном лекару у вези саопштавања резултата скрининга/раног откривања рака дојке</t>
  </si>
  <si>
    <t>Систематски стоматолошки преглед са обрадом података</t>
  </si>
  <si>
    <t>Интерсеансно медикаментозно канално пуњење код зуба са незавршеним растом корена (по каналу)</t>
  </si>
  <si>
    <t>Заустављање крварења хируршким путем</t>
  </si>
  <si>
    <t>Хируршко вађење зуба</t>
  </si>
  <si>
    <t>Хируршко вађење импактираних умњака</t>
  </si>
  <si>
    <t>Хируршко вађење импактираних очњака</t>
  </si>
  <si>
    <t>Хируршка терапија зуба у ницању (циркумцизија)</t>
  </si>
  <si>
    <t>Фиксација трауматски луксираних зуба сплинтом/шином</t>
  </si>
  <si>
    <t>Уклањање сплинта/шине</t>
  </si>
  <si>
    <t>Хируршка терапија зуба у ницању (извлачење)</t>
  </si>
  <si>
    <t>Несварена мишићна влакна у фецесу, микроскопија</t>
  </si>
  <si>
    <t>Аланин аминотрансфераза (ALT) у крви/серуму/плазми, POCT</t>
  </si>
  <si>
    <t>Алфа–амилаза у крви/серуму/плазми, POCT</t>
  </si>
  <si>
    <t xml:space="preserve">Алфа–амилаза у серуму/плазми, спектрофотометрија </t>
  </si>
  <si>
    <t>Алкална фосфатаза (ALP) у крви/серуму/плазми, POCT</t>
  </si>
  <si>
    <t>Алкална фосфатаза (ALP) у серуму/плазми, спектрофотометрија</t>
  </si>
  <si>
    <t>Аспарт аминотрансфераза (AST) у крви/серуму/плазми, POCT</t>
  </si>
  <si>
    <t>Аспартат аминотрансфераза (AST) у серуму/плазми, спектрофотометрија</t>
  </si>
  <si>
    <t>Гама–глутамил трансфераза (gama–GT) у крви/серуму/плазми, POCT</t>
  </si>
  <si>
    <t>Гама–глутамил трансфераза (gama–GT) у серуму/плазми, спектрофотометрија</t>
  </si>
  <si>
    <t>Хлориди у крви/серуму/плазми, POCT</t>
  </si>
  <si>
    <t>Холестерол (укупан) у крви/серуму/плазми, POCT</t>
  </si>
  <si>
    <t>Холестерол, „non” HDL–холестерол у серуму/плазми, израчунавање</t>
  </si>
  <si>
    <t>HDL–холестерол у крви/серуму/плазми, POCT</t>
  </si>
  <si>
    <t>HDL–холестерол у серуму/плазми, спектрофотометрија</t>
  </si>
  <si>
    <t>LDL–холестерол у серуму/плазми, израчунавање</t>
  </si>
  <si>
    <t>Триглицеридиу крви/серуму/плазми, POCT</t>
  </si>
  <si>
    <t>Уреа у крви/серуму/плазми, POCT</t>
  </si>
  <si>
    <t>Билирубин (директан) у крви/серуму/плазми, POCT</t>
  </si>
  <si>
    <t>Билирубин (укупан) у крви/серуму/плазми, POCT</t>
  </si>
  <si>
    <t>C–реактивни протеин (CRP) у крви/серуму/плазми, POCT</t>
  </si>
  <si>
    <t>C–реактивни протеин (CRP) у серуму, имунотурбидиметрија</t>
  </si>
  <si>
    <t>Фосфат, неоргански у крви/серуму/плазми, POCT</t>
  </si>
  <si>
    <t>Глукоза у капиларној крви, POCT</t>
  </si>
  <si>
    <t>Глукоза у крви/серуму/плазми, POCT</t>
  </si>
  <si>
    <t>Калцијум у крви/серуму/плазми, POCT</t>
  </si>
  <si>
    <t>Калијум у крви/серуму/плазми, POCT</t>
  </si>
  <si>
    <t>Кисела фосфатаза (AcP) укупна у серуму, спектрофотометрија</t>
  </si>
  <si>
    <t>Кисела фосфатаза (AcP), простатична (простатична кисела фосфатаза, PAP) у серуму, спектрофотометрија</t>
  </si>
  <si>
    <t>Креатин киназа (CK) у крви/серуму/плазми, POCT</t>
  </si>
  <si>
    <t>Креатин киназа CK–MB у крви/серуму/плазми, POCT</t>
  </si>
  <si>
    <t>Креатин киназа (CK) у серуму/плазми, спектрофотометрија</t>
  </si>
  <si>
    <t>Креатинин у крви/серуму/плазми, POCT</t>
  </si>
  <si>
    <t>Лактат дехидрогеназа (LDH) у крви/серуму/плазми, POCT</t>
  </si>
  <si>
    <t>Лактат дехидрогеназа (LDH) у серуму/плазми, спектрофотометрија</t>
  </si>
  <si>
    <t>Мокраћна киселина у крви/серуму/плазми, POCT</t>
  </si>
  <si>
    <t>Натријум у крви/серуму/плазми, POCT</t>
  </si>
  <si>
    <t>Протеини (укупни) у крви/серуму/плазми, POCT</t>
  </si>
  <si>
    <t>Опште хематолошке анализе и анализе хемостазе</t>
  </si>
  <si>
    <t>Фибриноген у плазми, гравиметрија</t>
  </si>
  <si>
    <t>Фибриноген у плазми, имунохемија</t>
  </si>
  <si>
    <t>Ексцизија бенигних/малигних тумора коже са реконструкцијом дефеката М.Ф. регија</t>
  </si>
  <si>
    <t>Хируршко лечење остеомијелитиса М.Ф. регије - локалног</t>
  </si>
  <si>
    <t>Убризгавање лекова у пљувачну жлезду кроз изводни канал</t>
  </si>
  <si>
    <t>Индивидуални здравствено-васпитни рад (саветовалиште за дијабетичаре)</t>
  </si>
  <si>
    <t>Фибриноген у плазми (Clauss), коагулометрија</t>
  </si>
  <si>
    <t>Фибриноген деградациони продукти (FDP) у плазми, латекс имунопреципитација</t>
  </si>
  <si>
    <t>D–dimer у плазми, семикванитативно</t>
  </si>
  <si>
    <t>D–dimer у плазми, POCT</t>
  </si>
  <si>
    <t>D–dimer у плазми, имунопреципитација</t>
  </si>
  <si>
    <t>Бикарбонати (угљен–диоксид, укупан) у крви/серуму/плазми, POCT</t>
  </si>
  <si>
    <t>Магнезијум у крви/серуму/плазми, POCT</t>
  </si>
  <si>
    <t>Санитетски превоз (медицинска пратња)</t>
  </si>
  <si>
    <t>Посета патронажне сестре новорођенчету и породиљи  (0-1 месец)</t>
  </si>
  <si>
    <t>Пнеумофтизиолошки преглед - први (Поновни специјалистичко-консултативни преглед)</t>
  </si>
  <si>
    <t>ТЕРАПИЈА БОЛЕСТИ ЗУБА СА ЕНДОДОНЦИЈОМ</t>
  </si>
  <si>
    <t>Електроф. сним. везано за кардиоваскул. систем (Холтер)</t>
  </si>
  <si>
    <t>Скрининг/ рано откривање рака дебелог црева (организовани скрининг)</t>
  </si>
  <si>
    <t>Биохемијске и имунохемијске анализе</t>
  </si>
  <si>
    <t>C–реактивни протеин, високо осетљиви (hsCRP) у серуму, имунотурбидиметрија</t>
  </si>
  <si>
    <t>Индивидуални здравствено-васпитни рад (скрининг на карцином дојке) код жена 50-69 година</t>
  </si>
  <si>
    <t>32*</t>
  </si>
  <si>
    <t>* За установе укључене у организовани скрининг</t>
  </si>
  <si>
    <t>*Услуга претходи и обавезни је део сваке лабораторијске анализе</t>
  </si>
  <si>
    <t>(oдојче од 2. месеца до краја 1. године)</t>
  </si>
  <si>
    <t>(трећа година, први разред основне школе, дванаеста година живота)</t>
  </si>
  <si>
    <t>(6 прегледа по детету)</t>
  </si>
  <si>
    <t>ЗА 2025. ГОДИНУ</t>
  </si>
  <si>
    <t>Шифра услуге</t>
  </si>
  <si>
    <t>Категорије</t>
  </si>
  <si>
    <t>Атрибут услуге</t>
  </si>
  <si>
    <t>Подкатегорије шифара</t>
  </si>
  <si>
    <t>Број ових услуга не подразумева број свих спроведених вакцинација, већ само оних које нису спроведене у склопу систематских и контролних прегледа*</t>
  </si>
  <si>
    <t>Континуирана амбулаторна перитонеумска дијализа-CAPD</t>
  </si>
  <si>
    <t>Аутоматска перитонеумска дијализа -APD</t>
  </si>
  <si>
    <t>Интермитентна перитонеумска дијализа -IPD (болнички вид хроничног лечења)</t>
  </si>
  <si>
    <t>3. КОНТИНУИРАНИ ПОСТУПЦИ ЗАМЕНЕ БУБРЕЖНЕ ФУНКЦИЈЕ (CRRT) И ПЛАЗМАФЕРЕЗА</t>
  </si>
  <si>
    <t>Број лица на акутној хемодијализи</t>
  </si>
  <si>
    <t>Број лица на хроничној хемодијализи</t>
  </si>
  <si>
    <t>Хемодијализа</t>
  </si>
  <si>
    <t>Континуирана перитонеална дијализа, дугорочна</t>
  </si>
  <si>
    <t>ЗДРАВСТВЕНЕ УСЛУГЕ ПО СЛУЖБАМА</t>
  </si>
  <si>
    <t>ЗБИРНА (ПИВОТ) ТАБЕЛА</t>
  </si>
  <si>
    <t>Табела 9</t>
  </si>
  <si>
    <t>Табела бр.11</t>
  </si>
  <si>
    <t>План 2025.</t>
  </si>
  <si>
    <t>План за 2025.</t>
  </si>
  <si>
    <t>Прва посета</t>
  </si>
  <si>
    <t>Поновна посета</t>
  </si>
  <si>
    <t>Трудница</t>
  </si>
  <si>
    <t>Трудница са високоризичном трудноћом</t>
  </si>
  <si>
    <t>Одојче - прва посета (2 месец - 1 год.)</t>
  </si>
  <si>
    <t>Одојче - поновна посета (2 месец - 1 год.)</t>
  </si>
  <si>
    <t>Мало дете (1-2 год.)</t>
  </si>
  <si>
    <t>Мало и предшколско дете (4 год.)</t>
  </si>
  <si>
    <t>Одрасло становништво (65 и више година)</t>
  </si>
  <si>
    <t>Укупно посета оболелом лицу по упуту лекара</t>
  </si>
  <si>
    <t>Посета особама са инвалидитетом</t>
  </si>
  <si>
    <t>Циљани преглед на рано откривање ризика за настанак пародонтопатије</t>
  </si>
  <si>
    <t>Број услуга - План 2025.</t>
  </si>
  <si>
    <t>Total</t>
  </si>
  <si>
    <t>Desni klik na bilo koje polje u pivot tabeli i opcija refresh će povući izmenjene podatke iz tabele Usluge_po_službama</t>
  </si>
  <si>
    <t xml:space="preserve">РЕАГЕНСИ ЗА ОСИГУРАНА ЛИЦА РФЗО                                                                                                                                                                                        </t>
  </si>
  <si>
    <t>Реагенси који се набављају у поступку ЦЈН</t>
  </si>
  <si>
    <t>Реагенси - самостална набавка установе</t>
  </si>
  <si>
    <t>РЕАГЕНСИ УКУПНО:</t>
  </si>
  <si>
    <t>Табела бр.12</t>
  </si>
  <si>
    <t>РЕАГЕНСИ</t>
  </si>
  <si>
    <t>Београд, 2025. година</t>
  </si>
  <si>
    <t>БРОЈ ЗДРАВСТВЕНИХ РАДНИКА У СЛУЖБИ ЗА СТОМАТОЛОШКУ ЗДРАВСТВЕНУ ЗАШТИТУ НА ДАН 30.6.2025. ГОДИНЕ</t>
  </si>
  <si>
    <t>БРОЈ ЗДРАВСТВЕНИХ РАДНИКА У АПОТЕЦИ У СКЛОПУ ЗДРАВСТВЕНЕ УСТАНОВЕ НА ДАН 30.6.2025. ГОДИНЕ</t>
  </si>
  <si>
    <t>БРОЈ НЕМЕДИЦИНСКИХ РАДНИКА НА ДАН 30.6.2025. ГОДИНЕ</t>
  </si>
  <si>
    <t>УКУПАН КАДАР У ЗДРАВСТВЕНОЈ УСТАНОВИ НА ДАН 30.6.2025. ГОДИНЕ</t>
  </si>
  <si>
    <t>БРОЈ ЗДРАВСТВЕНИХ РАДНИКА И САРАДНИКА У ЗДРАВСТВЕНОЈ УСТАНОВИ НА ПРИМАРНОМ НИВОУ ЗДРАВСТВЕНЕ ЗАШТИТЕ, НА ДАН 30.6.2025. ГОДИНЕ</t>
  </si>
  <si>
    <t>Извршење јануар - јун 2025.</t>
  </si>
  <si>
    <t>Извршење услуга јануар - јун 2025.</t>
  </si>
  <si>
    <t>Санитетски и медицински потрошни материјал који се набављају у поступку ЦЈН</t>
  </si>
  <si>
    <t>Санитетски и медицински потрошни материјал - самостална набавка установе</t>
  </si>
  <si>
    <t>ЗДРАВСТВЕНА УСТАНОВА _ДОМ ЗДРАВЉА "др Милутин Ивковић"- ПАЛИЛУЛА</t>
  </si>
  <si>
    <t>БРОЈ ЗДРАВСТВЕНИХ РАДНИКА И САРАДНИКА У ЗДРАВСТВЕНОЈ УСТАНОВИ НА ПРИМАРНОМ НИВОУ ЗДРАВСТВЕНЕ ЗАШТИТЕ, НА ДАН 30.06.2025. ГОДИНЕ</t>
  </si>
  <si>
    <t xml:space="preserve">    ЗДРАВСТВЕНА  УСТАНОВА  ДОМ ЗДАВЉА - "др Милутин Ивковић" ПАЛИЛУЛА</t>
  </si>
  <si>
    <t>БРОЈ ЗДРАВСТВЕНИХ РАДНИКА У СЛУЖБИ ЗА СТОМАТОЛОШКУ ЗДРАВСТВЕНУ ЗАШТИТУ НА ДАН 30.06.2025. ГОДИНЕ</t>
  </si>
  <si>
    <t>ЗДРАВСТВЕНА  УСТАНОВА  ДОМ ЗДРАВЉА "др Милутин Ивковић"- ПАЛИЛУЛА</t>
  </si>
  <si>
    <t>БРОЈ ЗДРАВСТВЕНИХ РАДНИКА У АПОТЕЦИ У СКЛОПУ ЗДРАВСТВЕНЕ УСТАНОВЕ НА ДАН 31.3.2025. ГОДИНЕ</t>
  </si>
  <si>
    <t>БРОЈ НЕМЕДИЦИНСКИХ РАДНИКА НА ДАН 30.06.2025. ГОДИНЕ</t>
  </si>
  <si>
    <t>ЗДРАВСТВЕНА  УСТАНОВА ДОМ ЗДРАВЉА "др Милутин Ивковић"- ПАЛИЛУЛА</t>
  </si>
  <si>
    <t>ЗДРАВСТВЕНА УСТАНОВА  ДОМ ЗДРАВЉА "др Милутин Ивковић"- ПАЛИЛУЛА</t>
  </si>
  <si>
    <t>УКУПАН КАДАР У ЗДРАВСТВЕНОЈ УСТАНОВИ НА ДАН 30.06.2025. ГОДИНЕ</t>
  </si>
  <si>
    <t>Екфолијативна цитологија ткива репродуктивних органа жене-неаутоматизована припрема и неаутоматизовано бојење</t>
  </si>
  <si>
    <t xml:space="preserve">Индивидуални здравствено-васпитни рад </t>
  </si>
  <si>
    <t xml:space="preserve">    Табела бр. 30</t>
  </si>
  <si>
    <t>ДЕЛАТНОСТ</t>
  </si>
  <si>
    <t>ПРЕГЛЕДИ</t>
  </si>
  <si>
    <t>ДИЈАГНОСТИЧКЕ И 
ТЕРАПИЈСКE УСЛУГЕ</t>
  </si>
  <si>
    <t>ПРЕВЕНТИВА</t>
  </si>
  <si>
    <t>КУРАТИВА</t>
  </si>
  <si>
    <t>План</t>
  </si>
  <si>
    <t>Извршење (ф.р.)</t>
  </si>
  <si>
    <t>%</t>
  </si>
  <si>
    <t>Здравствена заштита студената</t>
  </si>
  <si>
    <t>Центар за превенцију</t>
  </si>
  <si>
    <t xml:space="preserve">Кућно лечење, нега и палијативна </t>
  </si>
  <si>
    <t>Поливалентна патронажна служба</t>
  </si>
  <si>
    <t>Стоматолошка служба</t>
  </si>
  <si>
    <t>Ултразвучна дијагностика</t>
  </si>
  <si>
    <t>Пнеумофизиологија</t>
  </si>
  <si>
    <t>Офтамологија</t>
  </si>
  <si>
    <t>Физикална медицина  и рехабилитација</t>
  </si>
  <si>
    <t>Дерматологија</t>
  </si>
  <si>
    <t>Спортска медицина</t>
  </si>
  <si>
    <t>Остали*</t>
  </si>
  <si>
    <t>Дијализа</t>
  </si>
  <si>
    <t>* специјалистичко-консултативни прегледи за Службу која недостаје у табели</t>
  </si>
  <si>
    <t>контрола</t>
  </si>
  <si>
    <t>fr</t>
  </si>
  <si>
    <t>Sum ustanova</t>
  </si>
  <si>
    <t xml:space="preserve">ДОМ ЗДРАВЉА
ИЗВРШЕЊЕ ПЛАНА РАДА  ЗА I - VI 2025. ГОДИНE      </t>
  </si>
  <si>
    <t>ne radi mamograf</t>
  </si>
  <si>
    <t>a</t>
  </si>
  <si>
    <t>mr</t>
  </si>
  <si>
    <t>kl</t>
  </si>
  <si>
    <t>lab</t>
  </si>
  <si>
    <t>sudska</t>
  </si>
  <si>
    <r>
      <rPr>
        <b/>
        <sz val="12"/>
        <rFont val="Times New Roman"/>
        <family val="1"/>
      </rPr>
      <t xml:space="preserve">ЛЕКОВИ ЗА ОСИГУРАНА ЛИЦА РФЗО*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Табела бр.31</t>
    </r>
    <r>
      <rPr>
        <b/>
        <sz val="12"/>
        <rFont val="Times New Roman"/>
        <family val="1"/>
      </rPr>
      <t xml:space="preserve">                                                    </t>
    </r>
  </si>
  <si>
    <t>Извршење 01.01.-30.06.2025.</t>
  </si>
  <si>
    <t>% Извршењa</t>
  </si>
  <si>
    <t>S01CA01</t>
  </si>
  <si>
    <t>DEXAMETAZON,
 neomicin</t>
  </si>
  <si>
    <t>kapi za uši/oči,</t>
  </si>
  <si>
    <t xml:space="preserve"> rastvor bočica staklena,
 10 ml (0,1% + 0,35%)</t>
  </si>
  <si>
    <t>S01AA30</t>
  </si>
  <si>
    <t xml:space="preserve">bacitracin, ENBECIN </t>
  </si>
  <si>
    <t>mast za oči</t>
  </si>
  <si>
    <t>tuba 1 po 5g (500+3300 ij)/1g</t>
  </si>
  <si>
    <t>S01AA11</t>
  </si>
  <si>
    <t xml:space="preserve">gentamicin
GENTOKULIN </t>
  </si>
  <si>
    <t>kapi za oči,</t>
  </si>
  <si>
    <t xml:space="preserve"> rastvor bočica 1 po 
 10 ml -0.30%</t>
  </si>
  <si>
    <t>S01BA02</t>
  </si>
  <si>
    <t>hidrokortizon 
HYDROCORTISON</t>
  </si>
  <si>
    <t>tuba 1 po 5g(1%)</t>
  </si>
  <si>
    <t>S01AA01</t>
  </si>
  <si>
    <t>hloramfenikol 
CHLORAMPHENICOL</t>
  </si>
  <si>
    <t>S01AX13</t>
  </si>
  <si>
    <t>ciprofloksacin MAROCEN</t>
  </si>
  <si>
    <t>kapi za oči, rastvor</t>
  </si>
  <si>
    <t>bočica staklena, 
1 po 5 ml 0,3%</t>
  </si>
  <si>
    <t>DO7ACO4</t>
  </si>
  <si>
    <t xml:space="preserve">fluocinolonacetonid 
SINODERM </t>
  </si>
  <si>
    <t>krem</t>
  </si>
  <si>
    <t>tuba, 1 po 15 g (0,25 mg/g)</t>
  </si>
  <si>
    <t xml:space="preserve">Brufen </t>
  </si>
  <si>
    <t>сируп</t>
  </si>
  <si>
    <t>пластична бочица, 1 по 100 мл (100 мг/5 мл)</t>
  </si>
  <si>
    <t>Zorkaptil</t>
  </si>
  <si>
    <t>таблета</t>
  </si>
  <si>
    <t>блистер, 40 по 25 мг</t>
  </si>
  <si>
    <t xml:space="preserve"> бочица пластична, 40 по 50 мг</t>
  </si>
  <si>
    <t>Nitrolingual</t>
  </si>
  <si>
    <t>сублингвални спреј</t>
  </si>
  <si>
    <t>боца са пумпом за дозирање, 12,2 мл/ 200 доза (0,4 мг/доза)</t>
  </si>
  <si>
    <t xml:space="preserve">Nifelat  </t>
  </si>
  <si>
    <t>таблета са продуженим ослобађањем</t>
  </si>
  <si>
    <t>блистер, 30 по 20 мг</t>
  </si>
  <si>
    <t xml:space="preserve">N003914 </t>
  </si>
  <si>
    <t>C01CA24</t>
  </si>
  <si>
    <t>Adrenalin HCL a 1mg (epinefrin)</t>
  </si>
  <si>
    <t>rastvor za injekciju</t>
  </si>
  <si>
    <t>5 po 1 mg/ml</t>
  </si>
  <si>
    <t xml:space="preserve">N003160 </t>
  </si>
  <si>
    <t>R03DA05</t>
  </si>
  <si>
    <t xml:space="preserve">Aminofilin a 250mg </t>
  </si>
  <si>
    <t>rastvor za
injekciju/infuziju</t>
  </si>
  <si>
    <t>10 po250 mg/10 ml</t>
  </si>
  <si>
    <t>A11HA02</t>
  </si>
  <si>
    <t xml:space="preserve">Bedoxin a 50mg </t>
  </si>
  <si>
    <t xml:space="preserve"> injekcija</t>
  </si>
  <si>
    <t>50 po 50 mg/2 ml</t>
  </si>
  <si>
    <t>71123</t>
  </si>
  <si>
    <t>N05BA01</t>
  </si>
  <si>
    <t xml:space="preserve">Bensedin a 10mg  </t>
  </si>
  <si>
    <t>10 po 10 mg/2 ml</t>
  </si>
  <si>
    <t>A11EA..</t>
  </si>
  <si>
    <t>Beviplex   3ml</t>
  </si>
  <si>
    <t xml:space="preserve">5 po 2 ml (40 mg + 4mg +8 mg + 100 mg +10 mg +0,004 mg)
</t>
  </si>
  <si>
    <t>0062205</t>
  </si>
  <si>
    <t>B01AB05</t>
  </si>
  <si>
    <t xml:space="preserve">Clexane 2000 i.j./0,2 ml </t>
  </si>
  <si>
    <t>napunjen injekcioni špric,
2 po 20 mg (2000 i.j./0,2ml</t>
  </si>
  <si>
    <t xml:space="preserve">Clexane 4000 i.j./0,4 ml </t>
  </si>
  <si>
    <t>napunjen injekcioni špric,
10 po 40 mg (4000 i.j./0,4ml</t>
  </si>
  <si>
    <t xml:space="preserve">Clexane 6000 i.j./0,6 ml </t>
  </si>
  <si>
    <t>napunjen injekcioni špric,
10 po 60 mg (6000 i.j./0,6 ml</t>
  </si>
  <si>
    <t xml:space="preserve">Clexane 8000 i.j./0,8 ml </t>
  </si>
  <si>
    <t>napunjen injekcioni špric,
10 po 80mg (8000 i.j./0,8 ml</t>
  </si>
  <si>
    <t>0122751</t>
  </si>
  <si>
    <t>A02BC02</t>
  </si>
  <si>
    <t>Controlok 40 mg</t>
  </si>
  <si>
    <t>prašak za rastvor za injekciju</t>
  </si>
  <si>
    <t>H02AB02</t>
  </si>
  <si>
    <t xml:space="preserve">Dexason a 4mg  </t>
  </si>
  <si>
    <t>rastvor za infuziju</t>
  </si>
  <si>
    <t>ampula, 25 po 4 mg/ml</t>
  </si>
  <si>
    <t>M01AB05</t>
  </si>
  <si>
    <t xml:space="preserve">Diklofenak a 75mg   </t>
  </si>
  <si>
    <t>ampula, 5 po 3 ml (75mg/3 ml</t>
  </si>
  <si>
    <t>C01AA05</t>
  </si>
  <si>
    <t xml:space="preserve">Dilacor a 0,25mg  </t>
  </si>
  <si>
    <t>ampula, 6 po 2 ml
(0,25 mg/2ml)</t>
  </si>
  <si>
    <t>H02AB01</t>
  </si>
  <si>
    <t xml:space="preserve">Diprophos 2mg+5mg/ml  </t>
  </si>
  <si>
    <t>5 po (2 mg + 5 mg)/ml</t>
  </si>
  <si>
    <t>175352</t>
  </si>
  <si>
    <t>B05XA03</t>
  </si>
  <si>
    <t xml:space="preserve">Fiziološki rastvor 0,9% </t>
  </si>
  <si>
    <t>boca staklena, 1 po 500ml 9g/l</t>
  </si>
  <si>
    <t>0170350</t>
  </si>
  <si>
    <t>boca staklena, 1 po 100ml 9g/l</t>
  </si>
  <si>
    <t>0175351</t>
  </si>
  <si>
    <t>boca staklena, 1 po 250ml 9g/l</t>
  </si>
  <si>
    <t>B01AB04</t>
  </si>
  <si>
    <t xml:space="preserve">Fragmin 2500ij </t>
  </si>
  <si>
    <t>napunjen injekcioni špric,
10 po 2500 i.j./0.2ml</t>
  </si>
  <si>
    <t xml:space="preserve">Fragmin 5000 ij </t>
  </si>
  <si>
    <t>napunjen injekcioni špric,
10 po 5000 i.j./0.2ml</t>
  </si>
  <si>
    <t xml:space="preserve"> B01AB06</t>
  </si>
  <si>
    <t xml:space="preserve">Fraxiparine a 0.3ml </t>
  </si>
  <si>
    <t>napunjen injekcioni špric,
10 po 0,3 ml (2850 i.j./0,3 ml)</t>
  </si>
  <si>
    <t>B01AB06</t>
  </si>
  <si>
    <t xml:space="preserve">Fraxiparine a 0.4ml </t>
  </si>
  <si>
    <t>napunjen injekcioni špric,
10 po 0,4ml (3800 i.j./0,4ml)</t>
  </si>
  <si>
    <t xml:space="preserve">Fraxiparine a 0.6ml </t>
  </si>
  <si>
    <t>napunjen injekcioni špric,
10 po 0,6 ml (5700 i.j./0,6 ml)</t>
  </si>
  <si>
    <t>0400411</t>
  </si>
  <si>
    <t>C03CA01</t>
  </si>
  <si>
    <t>Furosemid o/Lasix</t>
  </si>
  <si>
    <t xml:space="preserve">6 po 20 mg/2ml </t>
  </si>
  <si>
    <t xml:space="preserve"> J01GB03</t>
  </si>
  <si>
    <t xml:space="preserve">Gentamicin a 120mg  </t>
  </si>
  <si>
    <t>ampula, 10 po 2 ml(120 mg/2 ml)</t>
  </si>
  <si>
    <t>J01GB03</t>
  </si>
  <si>
    <t xml:space="preserve">Gentamicin a 80mg  </t>
  </si>
  <si>
    <t>ampula, 10 po 2 ml (80 mg/2 ml)</t>
  </si>
  <si>
    <t>0044251</t>
  </si>
  <si>
    <t>G03GA05</t>
  </si>
  <si>
    <t>Gonal- F</t>
  </si>
  <si>
    <t>pen sa uloškom, 1 po 0,5 ml (300 i.j./0,5 ml)</t>
  </si>
  <si>
    <t>0044250</t>
  </si>
  <si>
    <t>prašak i rastvarač za rastvor za injekciju</t>
  </si>
  <si>
    <t>bočica sa praškom i napunjeni injekcioni špric sa rastvaračem, 1 po 1 ml (75 i.j./ml)</t>
  </si>
  <si>
    <t>B05BA03</t>
  </si>
  <si>
    <t xml:space="preserve">Glucosi inf.10% </t>
  </si>
  <si>
    <t xml:space="preserve"> boca, 1 po 500 ml (10%)</t>
  </si>
  <si>
    <t xml:space="preserve">Glucosi inf.5% </t>
  </si>
  <si>
    <t xml:space="preserve"> boca, 1 po 500 ml (5%)</t>
  </si>
  <si>
    <t>0070207</t>
  </si>
  <si>
    <t xml:space="preserve">Haloperidol </t>
  </si>
  <si>
    <t>ampula, 5 po 1 ml (50mg/ml</t>
  </si>
  <si>
    <t>B05BB01</t>
  </si>
  <si>
    <t xml:space="preserve">Hartmanov rastvor </t>
  </si>
  <si>
    <t>boca, 1 po 500 ml (6,02g/l + 0,373
 g/l + 0,294 g/l+ 3,25 g/l)</t>
  </si>
  <si>
    <t>M01AE03</t>
  </si>
  <si>
    <t xml:space="preserve">Ketonal 100mg  </t>
  </si>
  <si>
    <t>10 ampula po 100mg/2 ml</t>
  </si>
  <si>
    <t>A03FA01</t>
  </si>
  <si>
    <t xml:space="preserve">Klometol a 10mg  </t>
  </si>
  <si>
    <t>(0,25 mg/2ml)</t>
  </si>
  <si>
    <t xml:space="preserve"> H02AB04</t>
  </si>
  <si>
    <t xml:space="preserve">Lemod solu a 40mg  </t>
  </si>
  <si>
    <t>prašak i rastvarač za
rastvor za
injekciju/infuziju
liobočica sa
rastvaračem</t>
  </si>
  <si>
    <t>liobočica sa
rastvaračem u ampuli,
15 po 1 ml (40 mg/ml)</t>
  </si>
  <si>
    <t>0400430</t>
  </si>
  <si>
    <t>B05BC01</t>
  </si>
  <si>
    <t>Manitol 20% 250ml</t>
  </si>
  <si>
    <t>boca staklena, 1 po 250 ml 20%</t>
  </si>
  <si>
    <t>G03GA02</t>
  </si>
  <si>
    <t>MENOPUR( MERIOFERT)</t>
  </si>
  <si>
    <t>bočica</t>
  </si>
  <si>
    <t>10 po (75 i.j. )sa 10 amp po 1 ml rastvaraca</t>
  </si>
  <si>
    <t>0034338</t>
  </si>
  <si>
    <t>L01BA01</t>
  </si>
  <si>
    <t>METHOTREHAT EBEWE</t>
  </si>
  <si>
    <t xml:space="preserve">napunjen injeksioni špric </t>
  </si>
  <si>
    <t>1 po 0,75ml (15mg/0,75ml)</t>
  </si>
  <si>
    <t>0034332</t>
  </si>
  <si>
    <t>1 po 1ml (20mg/1ml)</t>
  </si>
  <si>
    <t>N003889</t>
  </si>
  <si>
    <t xml:space="preserve">Flufenazin a 25mg </t>
  </si>
  <si>
    <t>ampula, 5 po 1 ml (25mg/ml</t>
  </si>
  <si>
    <t>B03BA03</t>
  </si>
  <si>
    <t xml:space="preserve">OHB 12 a 2500mcg   </t>
  </si>
  <si>
    <t>ampula, 5 po 2500 mcg/2 ml</t>
  </si>
  <si>
    <t>D08AG02</t>
  </si>
  <si>
    <t>POVIDON JOD</t>
  </si>
  <si>
    <t>kontejner plastični, 1
po 500 ml (10%) Hemofarm</t>
  </si>
  <si>
    <t>C07AB02</t>
  </si>
  <si>
    <t>Presolol 5 ml</t>
  </si>
  <si>
    <t xml:space="preserve">rastvor za injekciju </t>
  </si>
  <si>
    <t>ampula, 5 po 5 ml (5
mg/5 ml)</t>
  </si>
  <si>
    <t>G03DA03</t>
  </si>
  <si>
    <t>Progesteron depo a 250 i.j. ( Prolutex)</t>
  </si>
  <si>
    <t>5 po 250 mg/ml</t>
  </si>
  <si>
    <t>J01CE30</t>
  </si>
  <si>
    <t xml:space="preserve">Pаnicilin a 800 000 ij  </t>
  </si>
  <si>
    <t>prašak za suspenziju
za injekciju</t>
  </si>
  <si>
    <t>bočica, 50 po 800000i.j.
 (600000i.j.+200000i.j.)</t>
  </si>
  <si>
    <t>0048774</t>
  </si>
  <si>
    <t>G03DA04</t>
  </si>
  <si>
    <t>Prolutex ( Progesteron)</t>
  </si>
  <si>
    <t>bočica staklena, 7 po 25mg</t>
  </si>
  <si>
    <t>0175315</t>
  </si>
  <si>
    <t>Ringerov rastvor 500ml</t>
  </si>
  <si>
    <t>boca plasticna, 1 po 500ml 
(8,6 g/l+0,3 g/l+ 0,33g/l</t>
  </si>
  <si>
    <t>R06AC03</t>
  </si>
  <si>
    <t xml:space="preserve">Synopen 20mg </t>
  </si>
  <si>
    <t>ampula,
10 po 20 mg/2ml</t>
  </si>
  <si>
    <t>0049233</t>
  </si>
  <si>
    <t>H01CB03</t>
  </si>
  <si>
    <t xml:space="preserve">Somatuline autogel 120mg  </t>
  </si>
  <si>
    <t>napunjen injekcioni špric,
1 po 120 mg</t>
  </si>
  <si>
    <t>0049232</t>
  </si>
  <si>
    <t xml:space="preserve">Somatuline autogel 90mg  </t>
  </si>
  <si>
    <t>napunjen injekcioni špric,
1 po 90 mg</t>
  </si>
  <si>
    <t>G03BA03</t>
  </si>
  <si>
    <t xml:space="preserve">Testosteron depo 250mg/ml </t>
  </si>
  <si>
    <t>injekcija</t>
  </si>
  <si>
    <t xml:space="preserve"> 5 po 250 mg/ml</t>
  </si>
  <si>
    <t>0013168</t>
  </si>
  <si>
    <t>J06BB02</t>
  </si>
  <si>
    <t>Tetagam P amp. 250 i.j. / ml</t>
  </si>
  <si>
    <t>1 po 250 i.j.</t>
  </si>
  <si>
    <t>N02AX02</t>
  </si>
  <si>
    <t xml:space="preserve">Trodon a 100mg  </t>
  </si>
  <si>
    <t>ampula, 5 po 1 ml (100mg/ml)</t>
  </si>
  <si>
    <t xml:space="preserve">Trodon a 50mg </t>
  </si>
  <si>
    <t>ampula, 5 po 1 ml (50mg/ml)</t>
  </si>
  <si>
    <t>A11GA01</t>
  </si>
  <si>
    <t>Vitamin C a 500mg   (pakx50amp)</t>
  </si>
  <si>
    <t>50 po 500 mg/5 ml</t>
  </si>
  <si>
    <t>V07AB..</t>
  </si>
  <si>
    <t xml:space="preserve">Voda za injekcije </t>
  </si>
  <si>
    <t>50 po 5 ml</t>
  </si>
  <si>
    <t>* Табелу 
попуњавају
 све здравствене установе</t>
  </si>
  <si>
    <t>rfzo</t>
  </si>
  <si>
    <t>Шеф оделења за ЕФП</t>
  </si>
  <si>
    <t>Урош Јаначковић_______________</t>
  </si>
  <si>
    <t xml:space="preserve">                                                        В.Д. ДИРЕКТОРА</t>
  </si>
  <si>
    <t xml:space="preserve"> </t>
  </si>
  <si>
    <t xml:space="preserve">                                              др  Александар Стојановић</t>
  </si>
  <si>
    <t xml:space="preserve">      ВМС Славица Кнежевић</t>
  </si>
  <si>
    <t xml:space="preserve">      СМС Ивана Црнобрња</t>
  </si>
  <si>
    <t xml:space="preserve">САНИТЕТСКИ И МЕДИЦИНСКИ ПОТРОШНИ МАТЕРИЈАЛ
 ЗА ОСИГУРАНА ЛИЦА РФЗО                                                                                                                                                                                        </t>
  </si>
  <si>
    <t>Извршење јануар - јуни 2025.</t>
  </si>
  <si>
    <t xml:space="preserve">                     В.Д. ДИРЕКТОРА</t>
  </si>
  <si>
    <t xml:space="preserve">               др  Александар Стојановић</t>
  </si>
  <si>
    <t>Извршење јануар - јуни  2025.</t>
  </si>
  <si>
    <t xml:space="preserve">             др  Александар Стојановић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</si>
</sst>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)@"/>
    <numFmt numFmtId="166" formatCode="dd\-mmm"/>
    <numFmt numFmtId="167" formatCode="0.0"/>
    <numFmt numFmtId="168" formatCode="0.0%"/>
  </numFmts>
  <fonts count="7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indexed="57"/>
      <name val="Cambria"/>
      <family val="1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b/>
      <sz val="10"/>
      <color indexed="8"/>
      <name val="Arial"/>
      <family val="2"/>
    </font>
    <font>
      <sz val="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HelveticaPlain"/>
      <charset val="134"/>
    </font>
    <font>
      <sz val="11"/>
      <color indexed="9"/>
      <name val="Calibri"/>
      <family val="2"/>
    </font>
    <font>
      <sz val="10"/>
      <name val="MS Sans Serif"/>
      <charset val="134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8"/>
      <color indexed="56"/>
      <name val="Cambria"/>
      <family val="1"/>
    </font>
    <font>
      <sz val="10"/>
      <color indexed="19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Cambria"/>
      <family val="1"/>
    </font>
    <font>
      <b/>
      <sz val="15"/>
      <color indexed="8"/>
      <name val="Arial"/>
      <family val="2"/>
    </font>
    <font>
      <b/>
      <sz val="10"/>
      <color indexed="9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3"/>
      <color indexed="8"/>
      <name val="Arial"/>
      <family val="2"/>
    </font>
    <font>
      <u/>
      <sz val="11"/>
      <color indexed="12"/>
      <name val="Calibri"/>
      <family val="2"/>
    </font>
    <font>
      <b/>
      <sz val="8"/>
      <color theme="1" tint="0.14990691854609822"/>
      <name val="Calibri"/>
      <family val="2"/>
      <scheme val="minor"/>
    </font>
    <font>
      <i/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333333"/>
      <name val="Arial"/>
      <family val="2"/>
    </font>
    <font>
      <i/>
      <u/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4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10"/>
      <color theme="3" tint="0.39997558519241921"/>
      <name val="Arial"/>
      <family val="2"/>
    </font>
    <font>
      <sz val="9"/>
      <name val="Times New Roman"/>
      <family val="1"/>
    </font>
    <font>
      <b/>
      <sz val="8"/>
      <color rgb="FFFF0000"/>
      <name val="Cambria"/>
      <family val="1"/>
      <scheme val="maj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9"/>
      <color theme="1"/>
      <name val="Arial"/>
      <family val="2"/>
    </font>
    <font>
      <sz val="7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8"/>
        <bgColor indexed="8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7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AFFF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7">
    <xf numFmtId="0" fontId="0" fillId="0" borderId="0"/>
    <xf numFmtId="0" fontId="27" fillId="3" borderId="0" applyNumberFormat="0" applyBorder="0" applyAlignment="0" applyProtection="0"/>
    <xf numFmtId="0" fontId="27" fillId="16" borderId="0" applyNumberFormat="0" applyBorder="0" applyAlignment="0" applyProtection="0"/>
    <xf numFmtId="0" fontId="12" fillId="0" borderId="0"/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7" borderId="0" applyNumberFormat="0" applyBorder="0" applyAlignment="0" applyProtection="0"/>
    <xf numFmtId="0" fontId="49" fillId="0" borderId="0"/>
    <xf numFmtId="0" fontId="27" fillId="8" borderId="0" applyNumberFormat="0" applyBorder="0" applyAlignment="0" applyProtection="0"/>
    <xf numFmtId="0" fontId="27" fillId="15" borderId="0" applyNumberFormat="0" applyBorder="0" applyAlignment="0" applyProtection="0"/>
    <xf numFmtId="0" fontId="27" fillId="3" borderId="0" applyNumberFormat="0" applyBorder="0" applyAlignment="0" applyProtection="0"/>
    <xf numFmtId="0" fontId="49" fillId="0" borderId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2" fillId="0" borderId="27" applyNumberFormat="0" applyFill="0" applyAlignment="0" applyProtection="0"/>
    <xf numFmtId="0" fontId="27" fillId="10" borderId="0" applyNumberFormat="0" applyBorder="0" applyAlignment="0" applyProtection="0"/>
    <xf numFmtId="0" fontId="36" fillId="25" borderId="0" applyNumberFormat="0" applyBorder="0" applyAlignment="0" applyProtection="0"/>
    <xf numFmtId="0" fontId="27" fillId="11" borderId="0" applyNumberFormat="0" applyBorder="0" applyAlignment="0" applyProtection="0"/>
    <xf numFmtId="0" fontId="18" fillId="0" borderId="20" applyNumberFormat="0" applyFill="0" applyAlignment="0" applyProtection="0"/>
    <xf numFmtId="0" fontId="29" fillId="18" borderId="0" applyNumberFormat="0" applyBorder="0" applyAlignment="0" applyProtection="0"/>
    <xf numFmtId="0" fontId="27" fillId="8" borderId="0" applyNumberFormat="0" applyBorder="0" applyAlignment="0" applyProtection="0"/>
    <xf numFmtId="0" fontId="35" fillId="24" borderId="0" applyNumberFormat="0" applyBorder="0" applyAlignment="0" applyProtection="0"/>
    <xf numFmtId="0" fontId="27" fillId="17" borderId="0" applyNumberFormat="0" applyBorder="0" applyAlignment="0" applyProtection="0"/>
    <xf numFmtId="0" fontId="27" fillId="26" borderId="0" applyNumberFormat="0" applyBorder="0" applyAlignment="0" applyProtection="0"/>
    <xf numFmtId="0" fontId="27" fillId="17" borderId="0" applyNumberFormat="0" applyBorder="0" applyAlignment="0" applyProtection="0"/>
    <xf numFmtId="0" fontId="27" fillId="4" borderId="0" applyNumberFormat="0" applyBorder="0" applyAlignment="0" applyProtection="0"/>
    <xf numFmtId="0" fontId="34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6" fillId="0" borderId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11" borderId="0" applyNumberFormat="0" applyBorder="0" applyAlignment="0" applyProtection="0"/>
    <xf numFmtId="0" fontId="27" fillId="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32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39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35" fillId="24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9" fillId="29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7" fillId="26" borderId="0" applyNumberFormat="0" applyBorder="0" applyAlignment="0" applyProtection="0"/>
    <xf numFmtId="0" fontId="27" fillId="21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49" fillId="13" borderId="25" applyNumberFormat="0" applyFont="0" applyAlignment="0" applyProtection="0"/>
    <xf numFmtId="0" fontId="27" fillId="1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9" fillId="33" borderId="0" applyNumberFormat="0" applyBorder="0" applyAlignment="0" applyProtection="0"/>
    <xf numFmtId="0" fontId="29" fillId="14" borderId="0" applyNumberFormat="0" applyBorder="0" applyAlignment="0" applyProtection="0"/>
    <xf numFmtId="0" fontId="49" fillId="0" borderId="0"/>
    <xf numFmtId="0" fontId="29" fillId="27" borderId="0" applyNumberFormat="0" applyBorder="0" applyAlignment="0" applyProtection="0"/>
    <xf numFmtId="0" fontId="29" fillId="22" borderId="0" applyNumberFormat="0" applyBorder="0" applyAlignment="0" applyProtection="0"/>
    <xf numFmtId="0" fontId="29" fillId="34" borderId="0" applyNumberFormat="0" applyBorder="0" applyAlignment="0" applyProtection="0"/>
    <xf numFmtId="0" fontId="27" fillId="11" borderId="0" applyNumberFormat="0" applyBorder="0" applyAlignment="0" applyProtection="0"/>
    <xf numFmtId="0" fontId="29" fillId="29" borderId="0" applyNumberFormat="0" applyBorder="0" applyAlignment="0" applyProtection="0"/>
    <xf numFmtId="0" fontId="29" fillId="19" borderId="0" applyNumberFormat="0" applyBorder="0" applyAlignment="0" applyProtection="0"/>
    <xf numFmtId="0" fontId="26" fillId="0" borderId="0"/>
    <xf numFmtId="0" fontId="27" fillId="24" borderId="0" applyNumberFormat="0" applyBorder="0" applyAlignment="0" applyProtection="0"/>
    <xf numFmtId="0" fontId="29" fillId="30" borderId="0" applyNumberFormat="0" applyBorder="0" applyAlignment="0" applyProtection="0"/>
    <xf numFmtId="0" fontId="29" fillId="23" borderId="0" applyNumberFormat="0" applyBorder="0" applyAlignment="0" applyProtection="0"/>
    <xf numFmtId="0" fontId="29" fillId="22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9" fillId="12" borderId="0" applyNumberFormat="0" applyBorder="0" applyAlignment="0" applyProtection="0"/>
    <xf numFmtId="0" fontId="29" fillId="35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9" fillId="12" borderId="0" applyNumberFormat="0" applyBorder="0" applyAlignment="0" applyProtection="0"/>
    <xf numFmtId="0" fontId="49" fillId="0" borderId="0"/>
    <xf numFmtId="0" fontId="27" fillId="24" borderId="0" applyNumberFormat="0" applyBorder="0" applyAlignment="0" applyProtection="0"/>
    <xf numFmtId="0" fontId="27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14" fillId="28" borderId="0" applyNumberFormat="0" applyBorder="0" applyAlignment="0" applyProtection="0"/>
    <xf numFmtId="0" fontId="31" fillId="16" borderId="26" applyNumberFormat="0" applyAlignment="0" applyProtection="0"/>
    <xf numFmtId="0" fontId="49" fillId="0" borderId="0"/>
    <xf numFmtId="0" fontId="43" fillId="0" borderId="0" applyNumberFormat="0" applyFill="0" applyBorder="0" applyAlignment="0" applyProtection="0"/>
    <xf numFmtId="164" fontId="49" fillId="0" borderId="0" applyFont="0" applyFill="0" applyBorder="0" applyAlignment="0" applyProtection="0"/>
    <xf numFmtId="0" fontId="33" fillId="0" borderId="0">
      <alignment horizontal="left" vertical="center" indent="1"/>
    </xf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49" fillId="0" borderId="0"/>
    <xf numFmtId="0" fontId="44" fillId="0" borderId="0" applyNumberFormat="0" applyFill="0" applyBorder="0" applyAlignment="0" applyProtection="0"/>
    <xf numFmtId="0" fontId="36" fillId="25" borderId="0" applyNumberFormat="0" applyBorder="0" applyAlignment="0" applyProtection="0"/>
    <xf numFmtId="0" fontId="40" fillId="0" borderId="31" applyNumberFormat="0" applyFill="0" applyAlignment="0" applyProtection="0"/>
    <xf numFmtId="0" fontId="45" fillId="0" borderId="34" applyNumberFormat="0" applyFill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4" borderId="28" applyNumberFormat="0" applyAlignment="0" applyProtection="0"/>
    <xf numFmtId="0" fontId="49" fillId="13" borderId="25" applyNumberFormat="0" applyFont="0" applyAlignment="0" applyProtection="0"/>
    <xf numFmtId="0" fontId="49" fillId="13" borderId="25" applyNumberFormat="0" applyFont="0" applyAlignment="0" applyProtection="0"/>
    <xf numFmtId="0" fontId="49" fillId="13" borderId="25" applyNumberFormat="0" applyFont="0" applyAlignment="0" applyProtection="0"/>
    <xf numFmtId="0" fontId="49" fillId="0" borderId="0"/>
    <xf numFmtId="0" fontId="49" fillId="0" borderId="0"/>
    <xf numFmtId="0" fontId="26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2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49" fillId="0" borderId="0"/>
    <xf numFmtId="0" fontId="12" fillId="0" borderId="0"/>
    <xf numFmtId="0" fontId="26" fillId="0" borderId="0"/>
    <xf numFmtId="0" fontId="26" fillId="0" borderId="0"/>
    <xf numFmtId="0" fontId="49" fillId="0" borderId="0"/>
    <xf numFmtId="0" fontId="12" fillId="0" borderId="0"/>
    <xf numFmtId="0" fontId="49" fillId="0" borderId="0"/>
    <xf numFmtId="0" fontId="49" fillId="0" borderId="0"/>
    <xf numFmtId="0" fontId="49" fillId="0" borderId="0"/>
    <xf numFmtId="0" fontId="49" fillId="24" borderId="30" applyNumberFormat="0" applyFont="0" applyAlignment="0" applyProtection="0"/>
    <xf numFmtId="0" fontId="49" fillId="24" borderId="30" applyNumberFormat="0" applyFont="0" applyAlignment="0" applyProtection="0"/>
    <xf numFmtId="0" fontId="49" fillId="24" borderId="30" applyNumberFormat="0" applyFont="0" applyAlignment="0" applyProtection="0"/>
    <xf numFmtId="0" fontId="49" fillId="24" borderId="30" applyNumberFormat="0" applyFont="0" applyAlignment="0" applyProtection="0"/>
    <xf numFmtId="0" fontId="41" fillId="31" borderId="32" applyNumberFormat="0" applyAlignment="0" applyProtection="0"/>
    <xf numFmtId="0" fontId="47" fillId="38" borderId="33">
      <alignment vertical="center"/>
    </xf>
    <xf numFmtId="0" fontId="42" fillId="0" borderId="33">
      <alignment horizontal="left" vertical="center" wrapText="1"/>
      <protection locked="0"/>
    </xf>
    <xf numFmtId="0" fontId="18" fillId="0" borderId="20" applyNumberFormat="0" applyFill="0" applyAlignment="0" applyProtection="0"/>
    <xf numFmtId="0" fontId="38" fillId="0" borderId="29" applyNumberFormat="0" applyFill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1" fillId="0" borderId="0"/>
  </cellStyleXfs>
  <cellXfs count="642">
    <xf numFmtId="0" fontId="0" fillId="0" borderId="0" xfId="0"/>
    <xf numFmtId="0" fontId="3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165" fontId="11" fillId="0" borderId="2" xfId="173" applyNumberFormat="1" applyFont="1" applyFill="1" applyBorder="1">
      <alignment vertical="center"/>
    </xf>
    <xf numFmtId="0" fontId="49" fillId="0" borderId="0" xfId="121"/>
    <xf numFmtId="165" fontId="11" fillId="0" borderId="0" xfId="173" applyNumberFormat="1" applyFont="1" applyFill="1" applyBorder="1">
      <alignment vertical="center"/>
    </xf>
    <xf numFmtId="0" fontId="0" fillId="0" borderId="0" xfId="141" applyFont="1" applyAlignment="1">
      <alignment horizontal="center"/>
    </xf>
    <xf numFmtId="0" fontId="0" fillId="0" borderId="5" xfId="141" applyFont="1" applyBorder="1" applyAlignment="1">
      <alignment horizontal="center" wrapText="1"/>
    </xf>
    <xf numFmtId="0" fontId="0" fillId="0" borderId="6" xfId="141" applyFont="1" applyBorder="1" applyAlignment="1">
      <alignment horizontal="center" vertical="center" wrapText="1"/>
    </xf>
    <xf numFmtId="0" fontId="0" fillId="0" borderId="10" xfId="141" applyFont="1" applyBorder="1" applyAlignment="1">
      <alignment horizontal="center" vertical="center" wrapText="1"/>
    </xf>
    <xf numFmtId="0" fontId="6" fillId="0" borderId="10" xfId="141" applyFont="1" applyBorder="1" applyAlignment="1">
      <alignment horizontal="center" vertical="center" wrapText="1"/>
    </xf>
    <xf numFmtId="0" fontId="0" fillId="0" borderId="11" xfId="141" applyFont="1" applyBorder="1" applyAlignment="1">
      <alignment vertical="center"/>
    </xf>
    <xf numFmtId="0" fontId="0" fillId="0" borderId="12" xfId="141" applyFont="1" applyBorder="1" applyAlignment="1">
      <alignment vertical="center" wrapText="1"/>
    </xf>
    <xf numFmtId="0" fontId="0" fillId="0" borderId="13" xfId="141" applyFont="1" applyBorder="1" applyAlignment="1">
      <alignment vertical="center"/>
    </xf>
    <xf numFmtId="0" fontId="12" fillId="0" borderId="1" xfId="141" applyFont="1" applyBorder="1" applyAlignment="1">
      <alignment vertical="center" wrapText="1"/>
    </xf>
    <xf numFmtId="0" fontId="0" fillId="0" borderId="14" xfId="141" applyFont="1" applyBorder="1" applyAlignment="1">
      <alignment vertical="center"/>
    </xf>
    <xf numFmtId="0" fontId="0" fillId="0" borderId="15" xfId="141" applyFont="1" applyBorder="1" applyAlignment="1">
      <alignment vertical="center"/>
    </xf>
    <xf numFmtId="0" fontId="0" fillId="0" borderId="1" xfId="141" applyFont="1" applyBorder="1" applyAlignment="1">
      <alignment horizontal="left" vertical="center"/>
    </xf>
    <xf numFmtId="0" fontId="13" fillId="0" borderId="1" xfId="141" applyFont="1" applyBorder="1" applyAlignment="1">
      <alignment horizontal="center" vertical="center" wrapText="1"/>
    </xf>
    <xf numFmtId="0" fontId="0" fillId="0" borderId="4" xfId="141" applyFont="1" applyBorder="1"/>
    <xf numFmtId="0" fontId="0" fillId="0" borderId="14" xfId="141" applyFont="1" applyBorder="1"/>
    <xf numFmtId="0" fontId="0" fillId="0" borderId="14" xfId="141" applyFont="1" applyBorder="1" applyAlignment="1">
      <alignment horizontal="center" wrapText="1"/>
    </xf>
    <xf numFmtId="0" fontId="0" fillId="0" borderId="1" xfId="141" applyFont="1" applyBorder="1" applyAlignment="1">
      <alignment wrapText="1"/>
    </xf>
    <xf numFmtId="0" fontId="0" fillId="0" borderId="1" xfId="141" applyFont="1" applyBorder="1" applyAlignment="1">
      <alignment horizontal="center" wrapText="1"/>
    </xf>
    <xf numFmtId="0" fontId="0" fillId="0" borderId="14" xfId="141" applyFont="1" applyBorder="1" applyAlignment="1">
      <alignment horizontal="center"/>
    </xf>
    <xf numFmtId="0" fontId="0" fillId="0" borderId="1" xfId="141" applyFont="1" applyBorder="1" applyAlignment="1">
      <alignment horizontal="center"/>
    </xf>
    <xf numFmtId="0" fontId="0" fillId="0" borderId="0" xfId="141" applyFont="1"/>
    <xf numFmtId="0" fontId="0" fillId="0" borderId="0" xfId="141" applyFont="1" applyAlignment="1">
      <alignment vertical="center"/>
    </xf>
    <xf numFmtId="0" fontId="0" fillId="0" borderId="16" xfId="141" applyFont="1" applyBorder="1" applyAlignment="1">
      <alignment vertical="center"/>
    </xf>
    <xf numFmtId="0" fontId="13" fillId="0" borderId="13" xfId="141" applyFont="1" applyBorder="1" applyAlignment="1">
      <alignment horizontal="center" vertical="center"/>
    </xf>
    <xf numFmtId="0" fontId="0" fillId="0" borderId="5" xfId="141" applyFont="1" applyBorder="1" applyAlignment="1">
      <alignment vertical="center"/>
    </xf>
    <xf numFmtId="0" fontId="0" fillId="0" borderId="1" xfId="141" applyFont="1" applyBorder="1" applyAlignment="1">
      <alignment vertical="center"/>
    </xf>
    <xf numFmtId="0" fontId="13" fillId="0" borderId="14" xfId="141" applyFont="1" applyBorder="1" applyAlignment="1">
      <alignment horizontal="center" vertical="center"/>
    </xf>
    <xf numFmtId="0" fontId="0" fillId="0" borderId="17" xfId="141" applyFont="1" applyBorder="1" applyAlignment="1">
      <alignment vertical="center"/>
    </xf>
    <xf numFmtId="0" fontId="0" fillId="0" borderId="18" xfId="141" applyFont="1" applyBorder="1" applyAlignment="1">
      <alignment vertical="center"/>
    </xf>
    <xf numFmtId="0" fontId="0" fillId="0" borderId="14" xfId="141" applyFont="1" applyBorder="1" applyAlignment="1">
      <alignment wrapText="1"/>
    </xf>
    <xf numFmtId="0" fontId="0" fillId="0" borderId="5" xfId="141" applyFont="1" applyBorder="1" applyAlignment="1">
      <alignment horizontal="center"/>
    </xf>
    <xf numFmtId="0" fontId="0" fillId="0" borderId="4" xfId="141" applyFont="1" applyBorder="1" applyAlignment="1">
      <alignment horizontal="center"/>
    </xf>
    <xf numFmtId="0" fontId="0" fillId="0" borderId="18" xfId="141" applyFont="1" applyBorder="1" applyAlignment="1">
      <alignment horizontal="center"/>
    </xf>
    <xf numFmtId="0" fontId="0" fillId="0" borderId="15" xfId="141" applyFont="1" applyBorder="1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49" fillId="0" borderId="0" xfId="143"/>
    <xf numFmtId="0" fontId="16" fillId="0" borderId="17" xfId="143" applyFont="1" applyBorder="1" applyProtection="1">
      <protection locked="0"/>
    </xf>
    <xf numFmtId="0" fontId="16" fillId="0" borderId="0" xfId="143" applyFont="1"/>
    <xf numFmtId="0" fontId="9" fillId="0" borderId="0" xfId="143" applyFont="1"/>
    <xf numFmtId="0" fontId="17" fillId="0" borderId="0" xfId="143" applyFont="1"/>
    <xf numFmtId="0" fontId="18" fillId="0" borderId="20" xfId="18" applyFill="1"/>
    <xf numFmtId="0" fontId="18" fillId="0" borderId="20" xfId="18" applyFill="1" applyAlignment="1">
      <alignment vertical="center" wrapText="1"/>
    </xf>
    <xf numFmtId="0" fontId="18" fillId="0" borderId="20" xfId="18" applyFill="1" applyAlignment="1">
      <alignment horizontal="center" vertical="center" wrapText="1"/>
    </xf>
    <xf numFmtId="0" fontId="5" fillId="0" borderId="0" xfId="143" applyFont="1" applyAlignment="1">
      <alignment horizontal="right"/>
    </xf>
    <xf numFmtId="49" fontId="49" fillId="0" borderId="0" xfId="143" applyNumberFormat="1" applyAlignment="1">
      <alignment vertical="top" wrapText="1"/>
    </xf>
    <xf numFmtId="0" fontId="49" fillId="0" borderId="0" xfId="143" applyAlignment="1">
      <alignment vertical="top" wrapText="1"/>
    </xf>
    <xf numFmtId="0" fontId="5" fillId="0" borderId="0" xfId="95" applyFont="1"/>
    <xf numFmtId="0" fontId="19" fillId="0" borderId="0" xfId="166" applyFont="1"/>
    <xf numFmtId="0" fontId="19" fillId="0" borderId="0" xfId="166" applyFont="1" applyAlignment="1">
      <alignment wrapText="1"/>
    </xf>
    <xf numFmtId="0" fontId="4" fillId="0" borderId="0" xfId="166" applyFont="1" applyAlignment="1">
      <alignment horizontal="left"/>
    </xf>
    <xf numFmtId="0" fontId="5" fillId="0" borderId="17" xfId="166" applyFont="1" applyBorder="1" applyProtection="1">
      <protection locked="0"/>
    </xf>
    <xf numFmtId="0" fontId="5" fillId="0" borderId="0" xfId="166" applyFont="1"/>
    <xf numFmtId="0" fontId="5" fillId="0" borderId="0" xfId="166" applyFont="1" applyAlignment="1">
      <alignment wrapText="1"/>
    </xf>
    <xf numFmtId="0" fontId="19" fillId="0" borderId="0" xfId="166" applyFont="1" applyAlignment="1">
      <alignment vertical="center"/>
    </xf>
    <xf numFmtId="0" fontId="5" fillId="0" borderId="0" xfId="114" applyFont="1"/>
    <xf numFmtId="167" fontId="19" fillId="0" borderId="0" xfId="166" applyNumberFormat="1" applyFont="1"/>
    <xf numFmtId="0" fontId="7" fillId="0" borderId="0" xfId="166" applyFont="1"/>
    <xf numFmtId="0" fontId="5" fillId="0" borderId="0" xfId="143" applyFont="1" applyAlignment="1">
      <alignment wrapText="1"/>
    </xf>
    <xf numFmtId="0" fontId="5" fillId="0" borderId="0" xfId="143" applyFont="1" applyAlignment="1">
      <alignment horizontal="center" wrapText="1"/>
    </xf>
    <xf numFmtId="0" fontId="5" fillId="0" borderId="0" xfId="143" applyFont="1"/>
    <xf numFmtId="0" fontId="4" fillId="0" borderId="0" xfId="143" applyFont="1" applyAlignment="1">
      <alignment horizontal="center" wrapText="1"/>
    </xf>
    <xf numFmtId="0" fontId="5" fillId="0" borderId="0" xfId="166" applyFont="1" applyAlignment="1">
      <alignment horizontal="right"/>
    </xf>
    <xf numFmtId="0" fontId="19" fillId="0" borderId="0" xfId="0" applyFont="1"/>
    <xf numFmtId="0" fontId="19" fillId="0" borderId="0" xfId="166" applyFont="1" applyAlignment="1">
      <alignment horizontal="left"/>
    </xf>
    <xf numFmtId="3" fontId="22" fillId="0" borderId="0" xfId="164" applyNumberFormat="1" applyFont="1" applyAlignment="1">
      <alignment wrapText="1"/>
    </xf>
    <xf numFmtId="3" fontId="22" fillId="0" borderId="0" xfId="164" applyNumberFormat="1" applyFont="1" applyAlignment="1">
      <alignment horizontal="right" wrapText="1"/>
    </xf>
    <xf numFmtId="0" fontId="4" fillId="0" borderId="0" xfId="166" applyFont="1"/>
    <xf numFmtId="3" fontId="19" fillId="0" borderId="0" xfId="0" applyNumberFormat="1" applyFont="1"/>
    <xf numFmtId="0" fontId="5" fillId="0" borderId="0" xfId="166" applyFont="1" applyAlignment="1">
      <alignment horizontal="left"/>
    </xf>
    <xf numFmtId="0" fontId="5" fillId="0" borderId="0" xfId="166" applyFont="1" applyProtection="1">
      <protection locked="0"/>
    </xf>
    <xf numFmtId="0" fontId="7" fillId="0" borderId="0" xfId="11" applyFont="1"/>
    <xf numFmtId="0" fontId="5" fillId="0" borderId="0" xfId="11" applyFont="1"/>
    <xf numFmtId="0" fontId="9" fillId="0" borderId="0" xfId="11" applyFont="1"/>
    <xf numFmtId="0" fontId="5" fillId="0" borderId="0" xfId="167" applyFont="1"/>
    <xf numFmtId="0" fontId="5" fillId="0" borderId="0" xfId="167" applyFont="1" applyAlignment="1">
      <alignment horizontal="right"/>
    </xf>
    <xf numFmtId="0" fontId="4" fillId="0" borderId="1" xfId="167" applyFont="1" applyBorder="1" applyAlignment="1">
      <alignment horizontal="left" vertical="center" wrapText="1"/>
    </xf>
    <xf numFmtId="0" fontId="4" fillId="0" borderId="1" xfId="167" applyFont="1" applyBorder="1" applyAlignment="1">
      <alignment horizontal="center" vertical="center" wrapText="1"/>
    </xf>
    <xf numFmtId="0" fontId="5" fillId="0" borderId="1" xfId="167" applyFont="1" applyBorder="1"/>
    <xf numFmtId="0" fontId="5" fillId="2" borderId="1" xfId="167" applyFont="1" applyFill="1" applyBorder="1"/>
    <xf numFmtId="0" fontId="4" fillId="2" borderId="1" xfId="11" applyFont="1" applyFill="1" applyBorder="1"/>
    <xf numFmtId="0" fontId="5" fillId="0" borderId="1" xfId="11" applyFont="1" applyBorder="1"/>
    <xf numFmtId="0" fontId="4" fillId="0" borderId="1" xfId="11" applyFont="1" applyBorder="1"/>
    <xf numFmtId="0" fontId="4" fillId="2" borderId="1" xfId="167" applyFont="1" applyFill="1" applyBorder="1"/>
    <xf numFmtId="0" fontId="4" fillId="0" borderId="1" xfId="167" applyFont="1" applyBorder="1"/>
    <xf numFmtId="0" fontId="4" fillId="0" borderId="0" xfId="11" applyFont="1"/>
    <xf numFmtId="0" fontId="10" fillId="0" borderId="0" xfId="0" applyFont="1" applyAlignment="1">
      <alignment horizontal="left"/>
    </xf>
    <xf numFmtId="0" fontId="10" fillId="0" borderId="0" xfId="167" applyFont="1" applyAlignment="1">
      <alignment horizontal="right"/>
    </xf>
    <xf numFmtId="0" fontId="10" fillId="0" borderId="0" xfId="11" applyFont="1"/>
    <xf numFmtId="0" fontId="10" fillId="0" borderId="0" xfId="167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95" applyFont="1" applyAlignment="1">
      <alignment wrapText="1"/>
    </xf>
    <xf numFmtId="0" fontId="10" fillId="0" borderId="0" xfId="143" applyFont="1"/>
    <xf numFmtId="0" fontId="9" fillId="0" borderId="0" xfId="0" applyFont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143" applyFont="1"/>
    <xf numFmtId="0" fontId="20" fillId="0" borderId="0" xfId="143" applyFont="1"/>
    <xf numFmtId="0" fontId="20" fillId="0" borderId="0" xfId="143" applyFont="1" applyAlignment="1">
      <alignment wrapText="1"/>
    </xf>
    <xf numFmtId="0" fontId="21" fillId="0" borderId="0" xfId="143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10" fillId="0" borderId="0" xfId="0" applyFont="1" applyAlignment="1">
      <alignment horizontal="left" vertical="top" wrapText="1"/>
    </xf>
    <xf numFmtId="0" fontId="49" fillId="0" borderId="0" xfId="0" applyFont="1"/>
    <xf numFmtId="0" fontId="36" fillId="25" borderId="0" xfId="16"/>
    <xf numFmtId="0" fontId="36" fillId="25" borderId="0" xfId="16" applyBorder="1"/>
    <xf numFmtId="0" fontId="36" fillId="25" borderId="0" xfId="16" applyAlignment="1">
      <alignment horizontal="left" vertical="center"/>
    </xf>
    <xf numFmtId="49" fontId="36" fillId="25" borderId="0" xfId="16" applyNumberFormat="1" applyAlignment="1"/>
    <xf numFmtId="49" fontId="49" fillId="0" borderId="0" xfId="0" applyNumberFormat="1" applyFont="1"/>
    <xf numFmtId="49" fontId="49" fillId="0" borderId="0" xfId="0" applyNumberFormat="1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15" fillId="0" borderId="0" xfId="0" applyFont="1"/>
    <xf numFmtId="0" fontId="10" fillId="0" borderId="0" xfId="95" applyFont="1" applyAlignment="1">
      <alignment vertical="top" wrapText="1"/>
    </xf>
    <xf numFmtId="0" fontId="10" fillId="0" borderId="0" xfId="143" applyFont="1" applyAlignment="1">
      <alignment vertical="top" wrapText="1"/>
    </xf>
    <xf numFmtId="49" fontId="49" fillId="0" borderId="0" xfId="0" applyNumberFormat="1" applyFont="1" applyAlignment="1">
      <alignment horizontal="center" vertical="center" wrapText="1"/>
    </xf>
    <xf numFmtId="49" fontId="49" fillId="0" borderId="35" xfId="0" applyNumberFormat="1" applyFont="1" applyBorder="1"/>
    <xf numFmtId="0" fontId="3" fillId="6" borderId="35" xfId="0" applyFont="1" applyFill="1" applyBorder="1"/>
    <xf numFmtId="0" fontId="49" fillId="2" borderId="35" xfId="0" applyFont="1" applyFill="1" applyBorder="1"/>
    <xf numFmtId="0" fontId="49" fillId="0" borderId="35" xfId="0" applyFont="1" applyBorder="1"/>
    <xf numFmtId="0" fontId="4" fillId="0" borderId="0" xfId="0" applyFont="1"/>
    <xf numFmtId="0" fontId="49" fillId="5" borderId="35" xfId="0" applyFont="1" applyFill="1" applyBorder="1"/>
    <xf numFmtId="0" fontId="49" fillId="0" borderId="0" xfId="0" applyFont="1" applyAlignment="1">
      <alignment wrapText="1"/>
    </xf>
    <xf numFmtId="0" fontId="36" fillId="25" borderId="0" xfId="16" applyNumberFormat="1" applyAlignment="1">
      <alignment wrapText="1"/>
    </xf>
    <xf numFmtId="0" fontId="36" fillId="25" borderId="0" xfId="16" applyAlignment="1">
      <alignment wrapText="1"/>
    </xf>
    <xf numFmtId="0" fontId="49" fillId="0" borderId="1" xfId="0" applyFont="1" applyBorder="1"/>
    <xf numFmtId="0" fontId="36" fillId="25" borderId="0" xfId="16" applyNumberFormat="1" applyAlignment="1"/>
    <xf numFmtId="0" fontId="36" fillId="25" borderId="0" xfId="16" applyAlignment="1"/>
    <xf numFmtId="0" fontId="3" fillId="6" borderId="35" xfId="0" applyFont="1" applyFill="1" applyBorder="1" applyAlignment="1">
      <alignment wrapText="1"/>
    </xf>
    <xf numFmtId="0" fontId="49" fillId="0" borderId="35" xfId="0" applyFont="1" applyBorder="1" applyAlignment="1">
      <alignment wrapText="1"/>
    </xf>
    <xf numFmtId="0" fontId="50" fillId="0" borderId="35" xfId="0" applyFont="1" applyBorder="1"/>
    <xf numFmtId="0" fontId="49" fillId="2" borderId="0" xfId="0" applyFont="1" applyFill="1"/>
    <xf numFmtId="49" fontId="18" fillId="6" borderId="35" xfId="128" applyNumberFormat="1" applyFont="1" applyFill="1" applyBorder="1"/>
    <xf numFmtId="0" fontId="49" fillId="5" borderId="35" xfId="165" applyFill="1" applyBorder="1"/>
    <xf numFmtId="49" fontId="49" fillId="5" borderId="35" xfId="0" applyNumberFormat="1" applyFont="1" applyFill="1" applyBorder="1"/>
    <xf numFmtId="0" fontId="49" fillId="5" borderId="35" xfId="165" applyFill="1" applyBorder="1" applyAlignment="1">
      <alignment wrapText="1"/>
    </xf>
    <xf numFmtId="0" fontId="49" fillId="0" borderId="0" xfId="0" applyFont="1" applyAlignment="1">
      <alignment horizontal="center" vertical="center"/>
    </xf>
    <xf numFmtId="0" fontId="3" fillId="0" borderId="35" xfId="0" applyFont="1" applyBorder="1"/>
    <xf numFmtId="49" fontId="36" fillId="25" borderId="0" xfId="16" applyNumberFormat="1" applyBorder="1" applyAlignment="1"/>
    <xf numFmtId="49" fontId="3" fillId="6" borderId="35" xfId="0" applyNumberFormat="1" applyFont="1" applyFill="1" applyBorder="1"/>
    <xf numFmtId="49" fontId="12" fillId="0" borderId="35" xfId="0" applyNumberFormat="1" applyFont="1" applyBorder="1" applyProtection="1">
      <protection locked="0"/>
    </xf>
    <xf numFmtId="49" fontId="49" fillId="2" borderId="35" xfId="0" applyNumberFormat="1" applyFont="1" applyFill="1" applyBorder="1"/>
    <xf numFmtId="49" fontId="3" fillId="6" borderId="35" xfId="0" applyNumberFormat="1" applyFont="1" applyFill="1" applyBorder="1" applyAlignment="1">
      <alignment wrapText="1"/>
    </xf>
    <xf numFmtId="49" fontId="49" fillId="6" borderId="35" xfId="0" applyNumberFormat="1" applyFont="1" applyFill="1" applyBorder="1" applyAlignment="1">
      <alignment wrapText="1"/>
    </xf>
    <xf numFmtId="49" fontId="43" fillId="6" borderId="35" xfId="0" applyNumberFormat="1" applyFont="1" applyFill="1" applyBorder="1" applyAlignment="1">
      <alignment wrapText="1"/>
    </xf>
    <xf numFmtId="49" fontId="49" fillId="6" borderId="35" xfId="0" applyNumberFormat="1" applyFont="1" applyFill="1" applyBorder="1"/>
    <xf numFmtId="49" fontId="12" fillId="0" borderId="35" xfId="0" applyNumberFormat="1" applyFont="1" applyBorder="1" applyAlignment="1" applyProtection="1">
      <alignment readingOrder="1"/>
      <protection locked="0"/>
    </xf>
    <xf numFmtId="49" fontId="43" fillId="6" borderId="35" xfId="0" applyNumberFormat="1" applyFont="1" applyFill="1" applyBorder="1"/>
    <xf numFmtId="49" fontId="49" fillId="2" borderId="35" xfId="7" applyNumberFormat="1" applyFill="1" applyBorder="1"/>
    <xf numFmtId="49" fontId="49" fillId="0" borderId="35" xfId="21" applyNumberFormat="1" applyFont="1" applyFill="1" applyBorder="1" applyAlignment="1"/>
    <xf numFmtId="49" fontId="49" fillId="5" borderId="35" xfId="7" applyNumberFormat="1" applyFill="1" applyBorder="1"/>
    <xf numFmtId="49" fontId="49" fillId="0" borderId="35" xfId="7" applyNumberFormat="1" applyBorder="1"/>
    <xf numFmtId="49" fontId="49" fillId="2" borderId="35" xfId="21" applyNumberFormat="1" applyFont="1" applyFill="1" applyBorder="1" applyAlignment="1"/>
    <xf numFmtId="49" fontId="49" fillId="9" borderId="35" xfId="16" applyNumberFormat="1" applyFont="1" applyFill="1" applyBorder="1" applyAlignment="1"/>
    <xf numFmtId="49" fontId="49" fillId="0" borderId="35" xfId="16" applyNumberFormat="1" applyFont="1" applyFill="1" applyBorder="1" applyAlignment="1"/>
    <xf numFmtId="49" fontId="53" fillId="0" borderId="35" xfId="0" applyNumberFormat="1" applyFont="1" applyBorder="1"/>
    <xf numFmtId="49" fontId="12" fillId="2" borderId="35" xfId="128" applyNumberFormat="1" applyFont="1" applyFill="1" applyBorder="1"/>
    <xf numFmtId="49" fontId="3" fillId="6" borderId="35" xfId="128" applyNumberFormat="1" applyFont="1" applyFill="1" applyBorder="1"/>
    <xf numFmtId="49" fontId="12" fillId="0" borderId="35" xfId="128" applyNumberFormat="1" applyFont="1" applyBorder="1"/>
    <xf numFmtId="49" fontId="54" fillId="0" borderId="0" xfId="0" applyNumberFormat="1" applyFont="1"/>
    <xf numFmtId="49" fontId="49" fillId="0" borderId="1" xfId="0" applyNumberFormat="1" applyFont="1" applyBorder="1"/>
    <xf numFmtId="49" fontId="49" fillId="0" borderId="35" xfId="165" applyNumberFormat="1" applyBorder="1"/>
    <xf numFmtId="49" fontId="13" fillId="0" borderId="35" xfId="165" applyNumberFormat="1" applyFont="1" applyBorder="1"/>
    <xf numFmtId="49" fontId="36" fillId="25" borderId="0" xfId="16" applyNumberFormat="1" applyBorder="1" applyAlignment="1">
      <alignment wrapText="1"/>
    </xf>
    <xf numFmtId="0" fontId="36" fillId="25" borderId="0" xfId="16" applyBorder="1" applyAlignment="1">
      <alignment wrapText="1"/>
    </xf>
    <xf numFmtId="49" fontId="49" fillId="0" borderId="35" xfId="0" applyNumberFormat="1" applyFont="1" applyBorder="1" applyAlignment="1">
      <alignment wrapText="1"/>
    </xf>
    <xf numFmtId="49" fontId="49" fillId="5" borderId="35" xfId="0" applyNumberFormat="1" applyFont="1" applyFill="1" applyBorder="1" applyAlignment="1">
      <alignment wrapText="1"/>
    </xf>
    <xf numFmtId="0" fontId="12" fillId="0" borderId="35" xfId="0" applyFont="1" applyBorder="1" applyAlignment="1" applyProtection="1">
      <alignment wrapText="1"/>
      <protection locked="0"/>
    </xf>
    <xf numFmtId="49" fontId="49" fillId="2" borderId="35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49" fontId="14" fillId="0" borderId="35" xfId="0" applyNumberFormat="1" applyFont="1" applyBorder="1" applyAlignment="1">
      <alignment wrapText="1"/>
    </xf>
    <xf numFmtId="0" fontId="50" fillId="0" borderId="35" xfId="0" applyFont="1" applyBorder="1" applyAlignment="1">
      <alignment wrapText="1"/>
    </xf>
    <xf numFmtId="49" fontId="3" fillId="0" borderId="0" xfId="0" applyNumberFormat="1" applyFont="1" applyAlignment="1">
      <alignment wrapText="1"/>
    </xf>
    <xf numFmtId="0" fontId="49" fillId="2" borderId="35" xfId="0" applyFont="1" applyFill="1" applyBorder="1" applyAlignment="1">
      <alignment wrapText="1"/>
    </xf>
    <xf numFmtId="0" fontId="12" fillId="0" borderId="35" xfId="0" applyFont="1" applyBorder="1" applyAlignment="1" applyProtection="1">
      <alignment wrapText="1" readingOrder="1"/>
      <protection locked="0"/>
    </xf>
    <xf numFmtId="49" fontId="3" fillId="0" borderId="35" xfId="0" applyNumberFormat="1" applyFont="1" applyBorder="1" applyAlignment="1">
      <alignment wrapText="1"/>
    </xf>
    <xf numFmtId="0" fontId="49" fillId="5" borderId="35" xfId="0" applyFont="1" applyFill="1" applyBorder="1" applyAlignment="1">
      <alignment wrapText="1"/>
    </xf>
    <xf numFmtId="0" fontId="55" fillId="6" borderId="35" xfId="0" applyFont="1" applyFill="1" applyBorder="1" applyAlignment="1">
      <alignment wrapText="1"/>
    </xf>
    <xf numFmtId="0" fontId="55" fillId="6" borderId="35" xfId="0" applyFont="1" applyFill="1" applyBorder="1"/>
    <xf numFmtId="0" fontId="49" fillId="0" borderId="35" xfId="163" applyBorder="1" applyAlignment="1">
      <alignment wrapText="1"/>
    </xf>
    <xf numFmtId="49" fontId="6" fillId="5" borderId="35" xfId="0" applyNumberFormat="1" applyFont="1" applyFill="1" applyBorder="1" applyAlignment="1">
      <alignment wrapText="1"/>
    </xf>
    <xf numFmtId="49" fontId="49" fillId="0" borderId="35" xfId="21" applyNumberFormat="1" applyFont="1" applyFill="1" applyBorder="1" applyAlignment="1">
      <alignment wrapText="1"/>
    </xf>
    <xf numFmtId="0" fontId="49" fillId="0" borderId="35" xfId="21" applyFont="1" applyFill="1" applyBorder="1" applyAlignment="1">
      <alignment wrapText="1"/>
    </xf>
    <xf numFmtId="49" fontId="49" fillId="2" borderId="35" xfId="7" applyNumberFormat="1" applyFill="1" applyBorder="1" applyAlignment="1">
      <alignment wrapText="1"/>
    </xf>
    <xf numFmtId="0" fontId="49" fillId="2" borderId="35" xfId="163" applyFill="1" applyBorder="1" applyAlignment="1">
      <alignment wrapText="1"/>
    </xf>
    <xf numFmtId="49" fontId="49" fillId="5" borderId="35" xfId="7" applyNumberFormat="1" applyFill="1" applyBorder="1" applyAlignment="1">
      <alignment wrapText="1"/>
    </xf>
    <xf numFmtId="0" fontId="49" fillId="5" borderId="35" xfId="163" applyFill="1" applyBorder="1" applyAlignment="1">
      <alignment wrapText="1"/>
    </xf>
    <xf numFmtId="49" fontId="49" fillId="0" borderId="35" xfId="7" applyNumberFormat="1" applyBorder="1" applyAlignment="1">
      <alignment wrapText="1"/>
    </xf>
    <xf numFmtId="0" fontId="51" fillId="0" borderId="35" xfId="0" applyFont="1" applyBorder="1" applyAlignment="1">
      <alignment wrapText="1"/>
    </xf>
    <xf numFmtId="49" fontId="49" fillId="2" borderId="35" xfId="21" applyNumberFormat="1" applyFont="1" applyFill="1" applyBorder="1" applyAlignment="1">
      <alignment wrapText="1"/>
    </xf>
    <xf numFmtId="49" fontId="49" fillId="9" borderId="35" xfId="16" applyNumberFormat="1" applyFont="1" applyFill="1" applyBorder="1" applyAlignment="1">
      <alignment wrapText="1"/>
    </xf>
    <xf numFmtId="0" fontId="49" fillId="0" borderId="35" xfId="16" applyFont="1" applyFill="1" applyBorder="1" applyAlignment="1">
      <alignment wrapText="1"/>
    </xf>
    <xf numFmtId="49" fontId="49" fillId="0" borderId="35" xfId="16" applyNumberFormat="1" applyFont="1" applyFill="1" applyBorder="1" applyAlignment="1">
      <alignment wrapText="1"/>
    </xf>
    <xf numFmtId="0" fontId="49" fillId="0" borderId="35" xfId="142" applyBorder="1" applyAlignment="1">
      <alignment wrapText="1"/>
    </xf>
    <xf numFmtId="0" fontId="53" fillId="0" borderId="35" xfId="0" applyFont="1" applyBorder="1" applyAlignment="1">
      <alignment wrapText="1"/>
    </xf>
    <xf numFmtId="0" fontId="53" fillId="0" borderId="35" xfId="0" applyFont="1" applyBorder="1"/>
    <xf numFmtId="0" fontId="3" fillId="6" borderId="35" xfId="128" applyFont="1" applyFill="1" applyBorder="1" applyAlignment="1">
      <alignment wrapText="1"/>
    </xf>
    <xf numFmtId="0" fontId="49" fillId="2" borderId="35" xfId="128" applyFill="1" applyBorder="1" applyAlignment="1">
      <alignment wrapText="1"/>
    </xf>
    <xf numFmtId="0" fontId="3" fillId="6" borderId="35" xfId="128" applyFont="1" applyFill="1" applyBorder="1"/>
    <xf numFmtId="49" fontId="49" fillId="2" borderId="35" xfId="128" applyNumberFormat="1" applyFill="1" applyBorder="1"/>
    <xf numFmtId="0" fontId="49" fillId="2" borderId="35" xfId="128" applyFill="1" applyBorder="1"/>
    <xf numFmtId="49" fontId="49" fillId="0" borderId="1" xfId="0" applyNumberFormat="1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49" fillId="2" borderId="1" xfId="0" applyFont="1" applyFill="1" applyBorder="1" applyAlignment="1">
      <alignment wrapText="1"/>
    </xf>
    <xf numFmtId="0" fontId="49" fillId="0" borderId="35" xfId="165" applyBorder="1" applyAlignment="1">
      <alignment wrapText="1"/>
    </xf>
    <xf numFmtId="0" fontId="13" fillId="5" borderId="35" xfId="0" applyFont="1" applyFill="1" applyBorder="1" applyAlignment="1">
      <alignment wrapText="1"/>
    </xf>
    <xf numFmtId="0" fontId="51" fillId="5" borderId="35" xfId="0" applyFont="1" applyFill="1" applyBorder="1" applyAlignment="1">
      <alignment wrapText="1"/>
    </xf>
    <xf numFmtId="0" fontId="56" fillId="0" borderId="35" xfId="0" applyFont="1" applyBorder="1"/>
    <xf numFmtId="0" fontId="49" fillId="0" borderId="0" xfId="0" applyFont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0" fontId="49" fillId="2" borderId="0" xfId="0" applyFont="1" applyFill="1" applyAlignment="1">
      <alignment horizontal="left" vertical="center" wrapText="1"/>
    </xf>
    <xf numFmtId="0" fontId="49" fillId="0" borderId="0" xfId="0" applyFont="1" applyAlignment="1">
      <alignment horizontal="left" vertical="top"/>
    </xf>
    <xf numFmtId="0" fontId="49" fillId="0" borderId="0" xfId="0" applyFont="1" applyAlignment="1">
      <alignment horizontal="left" vertical="top" wrapText="1"/>
    </xf>
    <xf numFmtId="0" fontId="49" fillId="0" borderId="19" xfId="0" applyFont="1" applyBorder="1" applyAlignment="1">
      <alignment horizontal="left" vertical="top" wrapText="1"/>
    </xf>
    <xf numFmtId="0" fontId="49" fillId="5" borderId="0" xfId="0" applyFont="1" applyFill="1" applyAlignment="1">
      <alignment horizontal="left" vertical="top" wrapText="1"/>
    </xf>
    <xf numFmtId="49" fontId="36" fillId="25" borderId="0" xfId="16" applyNumberFormat="1" applyAlignment="1">
      <alignment wrapText="1"/>
    </xf>
    <xf numFmtId="0" fontId="0" fillId="0" borderId="35" xfId="0" applyBorder="1"/>
    <xf numFmtId="49" fontId="0" fillId="0" borderId="0" xfId="0" applyNumberFormat="1"/>
    <xf numFmtId="0" fontId="20" fillId="0" borderId="0" xfId="166" applyFont="1"/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/>
    </xf>
    <xf numFmtId="0" fontId="0" fillId="0" borderId="0" xfId="0" pivotButton="1" applyAlignment="1">
      <alignment horizontal="center" vertical="center" wrapText="1"/>
    </xf>
    <xf numFmtId="0" fontId="10" fillId="5" borderId="0" xfId="167" applyFont="1" applyFill="1" applyAlignment="1">
      <alignment horizontal="right" vertical="top"/>
    </xf>
    <xf numFmtId="0" fontId="10" fillId="5" borderId="0" xfId="0" applyFont="1" applyFill="1" applyAlignment="1">
      <alignment horizontal="left" vertical="top"/>
    </xf>
    <xf numFmtId="0" fontId="10" fillId="5" borderId="0" xfId="0" applyFont="1" applyFill="1" applyAlignment="1">
      <alignment vertical="top"/>
    </xf>
    <xf numFmtId="0" fontId="10" fillId="5" borderId="0" xfId="0" applyFont="1" applyFill="1"/>
    <xf numFmtId="0" fontId="49" fillId="0" borderId="0" xfId="0" applyFont="1" applyAlignment="1">
      <alignment horizontal="center" vertical="center" wrapText="1"/>
    </xf>
    <xf numFmtId="0" fontId="5" fillId="0" borderId="0" xfId="143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5" xfId="167" applyFont="1" applyBorder="1"/>
    <xf numFmtId="0" fontId="5" fillId="0" borderId="35" xfId="11" applyFont="1" applyBorder="1"/>
    <xf numFmtId="0" fontId="4" fillId="0" borderId="35" xfId="167" applyFont="1" applyBorder="1"/>
    <xf numFmtId="0" fontId="19" fillId="7" borderId="35" xfId="166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center" vertical="center" wrapText="1"/>
    </xf>
    <xf numFmtId="0" fontId="19" fillId="7" borderId="35" xfId="166" applyFont="1" applyFill="1" applyBorder="1" applyAlignment="1">
      <alignment horizontal="center" vertical="center"/>
    </xf>
    <xf numFmtId="0" fontId="5" fillId="0" borderId="35" xfId="166" applyFont="1" applyBorder="1" applyAlignment="1" applyProtection="1">
      <alignment horizontal="right"/>
      <protection locked="0"/>
    </xf>
    <xf numFmtId="0" fontId="5" fillId="10" borderId="35" xfId="166" applyFont="1" applyFill="1" applyBorder="1" applyAlignment="1">
      <alignment horizontal="right"/>
    </xf>
    <xf numFmtId="0" fontId="5" fillId="7" borderId="35" xfId="166" applyFont="1" applyFill="1" applyBorder="1" applyAlignment="1">
      <alignment horizontal="right"/>
    </xf>
    <xf numFmtId="0" fontId="5" fillId="8" borderId="35" xfId="166" applyFont="1" applyFill="1" applyBorder="1" applyAlignment="1">
      <alignment horizontal="right"/>
    </xf>
    <xf numFmtId="0" fontId="5" fillId="0" borderId="35" xfId="0" applyFont="1" applyBorder="1" applyAlignment="1" applyProtection="1">
      <alignment horizontal="right"/>
      <protection locked="0"/>
    </xf>
    <xf numFmtId="166" fontId="19" fillId="7" borderId="35" xfId="166" applyNumberFormat="1" applyFont="1" applyFill="1" applyBorder="1" applyAlignment="1">
      <alignment horizontal="center" vertical="center"/>
    </xf>
    <xf numFmtId="0" fontId="5" fillId="0" borderId="35" xfId="166" applyFont="1" applyBorder="1" applyProtection="1">
      <protection locked="0"/>
    </xf>
    <xf numFmtId="0" fontId="5" fillId="0" borderId="35" xfId="0" applyFont="1" applyBorder="1" applyProtection="1">
      <protection locked="0"/>
    </xf>
    <xf numFmtId="0" fontId="5" fillId="0" borderId="35" xfId="166" applyFont="1" applyBorder="1" applyAlignment="1">
      <alignment horizontal="right"/>
    </xf>
    <xf numFmtId="0" fontId="5" fillId="7" borderId="35" xfId="166" applyFont="1" applyFill="1" applyBorder="1" applyAlignment="1" applyProtection="1">
      <alignment horizontal="right"/>
      <protection locked="0"/>
    </xf>
    <xf numFmtId="0" fontId="19" fillId="7" borderId="35" xfId="166" applyFont="1" applyFill="1" applyBorder="1" applyAlignment="1" applyProtection="1">
      <alignment horizontal="left" vertical="center" wrapText="1"/>
      <protection locked="0"/>
    </xf>
    <xf numFmtId="0" fontId="19" fillId="7" borderId="35" xfId="166" applyFont="1" applyFill="1" applyBorder="1" applyAlignment="1">
      <alignment horizontal="left" vertical="center"/>
    </xf>
    <xf numFmtId="0" fontId="19" fillId="7" borderId="35" xfId="166" applyFont="1" applyFill="1" applyBorder="1" applyAlignment="1" applyProtection="1">
      <alignment horizontal="left" vertical="center"/>
      <protection locked="0"/>
    </xf>
    <xf numFmtId="0" fontId="19" fillId="7" borderId="35" xfId="166" applyFont="1" applyFill="1" applyBorder="1" applyAlignment="1">
      <alignment vertical="center" wrapText="1"/>
    </xf>
    <xf numFmtId="0" fontId="19" fillId="7" borderId="35" xfId="166" applyFont="1" applyFill="1" applyBorder="1" applyAlignment="1">
      <alignment vertical="center"/>
    </xf>
    <xf numFmtId="0" fontId="20" fillId="10" borderId="35" xfId="166" applyFont="1" applyFill="1" applyBorder="1" applyAlignment="1">
      <alignment horizontal="right"/>
    </xf>
    <xf numFmtId="0" fontId="20" fillId="8" borderId="35" xfId="166" applyFont="1" applyFill="1" applyBorder="1" applyAlignment="1">
      <alignment horizontal="right"/>
    </xf>
    <xf numFmtId="0" fontId="8" fillId="7" borderId="35" xfId="143" applyFont="1" applyFill="1" applyBorder="1" applyAlignment="1">
      <alignment horizontal="center" vertical="center" wrapText="1"/>
    </xf>
    <xf numFmtId="0" fontId="5" fillId="7" borderId="35" xfId="143" applyFont="1" applyFill="1" applyBorder="1" applyAlignment="1">
      <alignment horizontal="center" vertical="center" wrapText="1"/>
    </xf>
    <xf numFmtId="0" fontId="21" fillId="0" borderId="35" xfId="143" applyFont="1" applyBorder="1" applyAlignment="1" applyProtection="1">
      <alignment horizontal="center" vertical="center" wrapText="1"/>
      <protection locked="0"/>
    </xf>
    <xf numFmtId="0" fontId="21" fillId="10" borderId="35" xfId="143" applyFont="1" applyFill="1" applyBorder="1" applyAlignment="1">
      <alignment horizontal="center" vertical="center" wrapText="1"/>
    </xf>
    <xf numFmtId="0" fontId="21" fillId="8" borderId="35" xfId="143" applyFont="1" applyFill="1" applyBorder="1" applyAlignment="1">
      <alignment horizontal="center" vertical="center" wrapText="1"/>
    </xf>
    <xf numFmtId="0" fontId="21" fillId="0" borderId="35" xfId="143" applyFont="1" applyBorder="1" applyAlignment="1" applyProtection="1">
      <alignment horizontal="center" vertical="center"/>
      <protection locked="0"/>
    </xf>
    <xf numFmtId="0" fontId="21" fillId="8" borderId="35" xfId="143" applyFont="1" applyFill="1" applyBorder="1" applyAlignment="1">
      <alignment horizontal="center" vertical="center"/>
    </xf>
    <xf numFmtId="0" fontId="21" fillId="0" borderId="35" xfId="143" applyFont="1" applyBorder="1" applyAlignment="1">
      <alignment horizontal="center" vertical="center" wrapText="1"/>
    </xf>
    <xf numFmtId="0" fontId="5" fillId="7" borderId="35" xfId="143" applyFont="1" applyFill="1" applyBorder="1" applyAlignment="1">
      <alignment horizontal="center" vertical="top" wrapText="1"/>
    </xf>
    <xf numFmtId="0" fontId="5" fillId="7" borderId="35" xfId="143" applyFont="1" applyFill="1" applyBorder="1" applyAlignment="1">
      <alignment horizontal="center" vertical="center"/>
    </xf>
    <xf numFmtId="0" fontId="4" fillId="7" borderId="35" xfId="143" applyFont="1" applyFill="1" applyBorder="1" applyAlignment="1">
      <alignment horizontal="right"/>
    </xf>
    <xf numFmtId="0" fontId="20" fillId="10" borderId="35" xfId="143" applyFont="1" applyFill="1" applyBorder="1" applyAlignment="1">
      <alignment horizontal="center" vertical="center"/>
    </xf>
    <xf numFmtId="0" fontId="20" fillId="10" borderId="35" xfId="143" applyFont="1" applyFill="1" applyBorder="1" applyAlignment="1">
      <alignment horizontal="center" vertical="center" wrapText="1"/>
    </xf>
    <xf numFmtId="0" fontId="20" fillId="8" borderId="35" xfId="143" applyFont="1" applyFill="1" applyBorder="1" applyAlignment="1">
      <alignment horizontal="center" vertical="center" wrapText="1"/>
    </xf>
    <xf numFmtId="0" fontId="20" fillId="8" borderId="35" xfId="143" applyFont="1" applyFill="1" applyBorder="1" applyAlignment="1">
      <alignment horizontal="center" vertical="center"/>
    </xf>
    <xf numFmtId="0" fontId="0" fillId="0" borderId="35" xfId="0" applyBorder="1" applyAlignment="1" applyProtection="1">
      <alignment horizontal="left" wrapText="1"/>
      <protection locked="0"/>
    </xf>
    <xf numFmtId="0" fontId="5" fillId="0" borderId="35" xfId="0" applyFont="1" applyBorder="1" applyAlignment="1" applyProtection="1">
      <alignment horizontal="center" wrapText="1"/>
      <protection locked="0"/>
    </xf>
    <xf numFmtId="0" fontId="5" fillId="10" borderId="35" xfId="0" applyFont="1" applyFill="1" applyBorder="1" applyAlignment="1" applyProtection="1">
      <alignment horizontal="center" wrapText="1"/>
      <protection locked="0"/>
    </xf>
    <xf numFmtId="0" fontId="5" fillId="8" borderId="35" xfId="0" applyFont="1" applyFill="1" applyBorder="1" applyAlignment="1">
      <alignment horizontal="center" wrapText="1"/>
    </xf>
    <xf numFmtId="0" fontId="4" fillId="7" borderId="35" xfId="0" applyFont="1" applyFill="1" applyBorder="1" applyAlignment="1">
      <alignment horizontal="right" wrapText="1"/>
    </xf>
    <xf numFmtId="0" fontId="20" fillId="10" borderId="35" xfId="0" applyFont="1" applyFill="1" applyBorder="1" applyAlignment="1">
      <alignment horizontal="right" wrapText="1"/>
    </xf>
    <xf numFmtId="0" fontId="20" fillId="10" borderId="35" xfId="0" applyFont="1" applyFill="1" applyBorder="1" applyAlignment="1">
      <alignment horizontal="center" wrapText="1"/>
    </xf>
    <xf numFmtId="0" fontId="20" fillId="8" borderId="35" xfId="0" applyFont="1" applyFill="1" applyBorder="1" applyAlignment="1">
      <alignment horizontal="center" wrapText="1"/>
    </xf>
    <xf numFmtId="0" fontId="20" fillId="0" borderId="35" xfId="0" applyFont="1" applyBorder="1" applyAlignment="1">
      <alignment horizontal="center" wrapText="1"/>
    </xf>
    <xf numFmtId="0" fontId="5" fillId="0" borderId="35" xfId="95" applyFont="1" applyBorder="1" applyAlignment="1">
      <alignment vertical="center" wrapText="1"/>
    </xf>
    <xf numFmtId="0" fontId="5" fillId="0" borderId="35" xfId="143" applyFont="1" applyBorder="1" applyProtection="1">
      <protection locked="0"/>
    </xf>
    <xf numFmtId="0" fontId="5" fillId="0" borderId="35" xfId="166" applyFont="1" applyBorder="1" applyAlignment="1" applyProtection="1">
      <alignment wrapText="1"/>
      <protection locked="0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0" borderId="35" xfId="0" applyFont="1" applyBorder="1" applyAlignment="1" applyProtection="1">
      <alignment wrapText="1"/>
      <protection locked="0"/>
    </xf>
    <xf numFmtId="0" fontId="5" fillId="0" borderId="35" xfId="95" applyFont="1" applyBorder="1" applyAlignment="1" applyProtection="1">
      <alignment wrapText="1"/>
      <protection locked="0"/>
    </xf>
    <xf numFmtId="0" fontId="4" fillId="0" borderId="35" xfId="95" applyFont="1" applyBorder="1" applyAlignment="1">
      <alignment horizontal="right" vertical="center"/>
    </xf>
    <xf numFmtId="0" fontId="20" fillId="0" borderId="35" xfId="166" applyFont="1" applyBorder="1" applyAlignment="1">
      <alignment horizontal="right"/>
    </xf>
    <xf numFmtId="49" fontId="57" fillId="0" borderId="0" xfId="0" applyNumberFormat="1" applyFont="1" applyAlignment="1">
      <alignment horizontal="right"/>
    </xf>
    <xf numFmtId="49" fontId="58" fillId="0" borderId="0" xfId="16" applyNumberFormat="1" applyFont="1" applyFill="1" applyBorder="1" applyAlignment="1">
      <alignment horizontal="right" wrapText="1"/>
    </xf>
    <xf numFmtId="49" fontId="49" fillId="0" borderId="35" xfId="0" applyNumberFormat="1" applyFont="1" applyBorder="1" applyAlignment="1">
      <alignment horizontal="right"/>
    </xf>
    <xf numFmtId="49" fontId="3" fillId="6" borderId="35" xfId="0" applyNumberFormat="1" applyFont="1" applyFill="1" applyBorder="1" applyAlignment="1">
      <alignment horizontal="right"/>
    </xf>
    <xf numFmtId="49" fontId="58" fillId="0" borderId="0" xfId="0" applyNumberFormat="1" applyFont="1" applyAlignment="1">
      <alignment horizontal="right"/>
    </xf>
    <xf numFmtId="49" fontId="49" fillId="2" borderId="35" xfId="0" applyNumberFormat="1" applyFont="1" applyFill="1" applyBorder="1" applyAlignment="1">
      <alignment horizontal="right"/>
    </xf>
    <xf numFmtId="49" fontId="49" fillId="39" borderId="35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9" fillId="39" borderId="36" xfId="0" applyNumberFormat="1" applyFont="1" applyFill="1" applyBorder="1"/>
    <xf numFmtId="49" fontId="49" fillId="39" borderId="35" xfId="0" applyNumberFormat="1" applyFont="1" applyFill="1" applyBorder="1"/>
    <xf numFmtId="49" fontId="49" fillId="39" borderId="35" xfId="0" applyNumberFormat="1" applyFont="1" applyFill="1" applyBorder="1" applyAlignment="1">
      <alignment wrapText="1"/>
    </xf>
    <xf numFmtId="49" fontId="0" fillId="39" borderId="14" xfId="0" applyNumberFormat="1" applyFill="1" applyBorder="1"/>
    <xf numFmtId="1" fontId="49" fillId="39" borderId="35" xfId="0" applyNumberFormat="1" applyFont="1" applyFill="1" applyBorder="1" applyAlignment="1">
      <alignment horizontal="right"/>
    </xf>
    <xf numFmtId="49" fontId="59" fillId="39" borderId="37" xfId="0" applyNumberFormat="1" applyFont="1" applyFill="1" applyBorder="1"/>
    <xf numFmtId="49" fontId="0" fillId="39" borderId="37" xfId="0" applyNumberFormat="1" applyFill="1" applyBorder="1"/>
    <xf numFmtId="49" fontId="49" fillId="40" borderId="35" xfId="0" applyNumberFormat="1" applyFont="1" applyFill="1" applyBorder="1"/>
    <xf numFmtId="49" fontId="49" fillId="40" borderId="35" xfId="0" applyNumberFormat="1" applyFont="1" applyFill="1" applyBorder="1" applyAlignment="1">
      <alignment wrapText="1"/>
    </xf>
    <xf numFmtId="49" fontId="49" fillId="40" borderId="35" xfId="0" applyNumberFormat="1" applyFont="1" applyFill="1" applyBorder="1" applyAlignment="1">
      <alignment horizontal="right"/>
    </xf>
    <xf numFmtId="1" fontId="49" fillId="40" borderId="35" xfId="0" applyNumberFormat="1" applyFont="1" applyFill="1" applyBorder="1" applyAlignment="1">
      <alignment horizontal="right"/>
    </xf>
    <xf numFmtId="49" fontId="3" fillId="5" borderId="35" xfId="0" applyNumberFormat="1" applyFont="1" applyFill="1" applyBorder="1"/>
    <xf numFmtId="0" fontId="3" fillId="5" borderId="35" xfId="0" applyFont="1" applyFill="1" applyBorder="1"/>
    <xf numFmtId="49" fontId="53" fillId="40" borderId="35" xfId="7" applyNumberFormat="1" applyFont="1" applyFill="1" applyBorder="1"/>
    <xf numFmtId="49" fontId="53" fillId="40" borderId="35" xfId="0" applyNumberFormat="1" applyFont="1" applyFill="1" applyBorder="1"/>
    <xf numFmtId="49" fontId="53" fillId="40" borderId="35" xfId="0" applyNumberFormat="1" applyFont="1" applyFill="1" applyBorder="1" applyAlignment="1">
      <alignment wrapText="1"/>
    </xf>
    <xf numFmtId="49" fontId="49" fillId="40" borderId="35" xfId="0" applyNumberFormat="1" applyFont="1" applyFill="1" applyBorder="1" applyAlignment="1">
      <alignment horizontal="right" wrapText="1"/>
    </xf>
    <xf numFmtId="1" fontId="49" fillId="40" borderId="35" xfId="0" applyNumberFormat="1" applyFont="1" applyFill="1" applyBorder="1" applyAlignment="1">
      <alignment horizontal="right" wrapText="1"/>
    </xf>
    <xf numFmtId="49" fontId="59" fillId="40" borderId="35" xfId="0" applyNumberFormat="1" applyFont="1" applyFill="1" applyBorder="1"/>
    <xf numFmtId="49" fontId="0" fillId="40" borderId="35" xfId="0" applyNumberFormat="1" applyFill="1" applyBorder="1" applyAlignment="1">
      <alignment wrapText="1"/>
    </xf>
    <xf numFmtId="49" fontId="59" fillId="39" borderId="35" xfId="0" applyNumberFormat="1" applyFont="1" applyFill="1" applyBorder="1"/>
    <xf numFmtId="49" fontId="49" fillId="39" borderId="35" xfId="7" applyNumberFormat="1" applyFill="1" applyBorder="1" applyAlignment="1">
      <alignment wrapText="1"/>
    </xf>
    <xf numFmtId="49" fontId="0" fillId="39" borderId="35" xfId="0" applyNumberFormat="1" applyFill="1" applyBorder="1"/>
    <xf numFmtId="49" fontId="3" fillId="39" borderId="35" xfId="0" applyNumberFormat="1" applyFont="1" applyFill="1" applyBorder="1"/>
    <xf numFmtId="49" fontId="6" fillId="39" borderId="35" xfId="0" applyNumberFormat="1" applyFont="1" applyFill="1" applyBorder="1" applyAlignment="1">
      <alignment wrapText="1"/>
    </xf>
    <xf numFmtId="49" fontId="49" fillId="0" borderId="0" xfId="0" applyNumberFormat="1" applyFont="1" applyAlignment="1">
      <alignment wrapText="1"/>
    </xf>
    <xf numFmtId="49" fontId="58" fillId="25" borderId="0" xfId="16" applyNumberFormat="1" applyFont="1" applyAlignment="1">
      <alignment horizontal="right"/>
    </xf>
    <xf numFmtId="49" fontId="3" fillId="0" borderId="0" xfId="0" applyNumberFormat="1" applyFont="1" applyAlignment="1">
      <alignment horizontal="right" wrapText="1"/>
    </xf>
    <xf numFmtId="49" fontId="3" fillId="6" borderId="35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49" fontId="3" fillId="0" borderId="35" xfId="0" applyNumberFormat="1" applyFont="1" applyBorder="1" applyAlignment="1">
      <alignment horizontal="right"/>
    </xf>
    <xf numFmtId="1" fontId="58" fillId="0" borderId="0" xfId="0" applyNumberFormat="1" applyFont="1" applyAlignment="1">
      <alignment horizontal="right" wrapText="1"/>
    </xf>
    <xf numFmtId="1" fontId="58" fillId="0" borderId="0" xfId="0" applyNumberFormat="1" applyFont="1" applyAlignment="1">
      <alignment horizontal="right"/>
    </xf>
    <xf numFmtId="49" fontId="49" fillId="5" borderId="35" xfId="0" applyNumberFormat="1" applyFont="1" applyFill="1" applyBorder="1" applyAlignment="1">
      <alignment horizontal="right"/>
    </xf>
    <xf numFmtId="1" fontId="58" fillId="25" borderId="0" xfId="16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6" borderId="35" xfId="0" applyNumberFormat="1" applyFont="1" applyFill="1" applyBorder="1" applyAlignment="1">
      <alignment horizontal="right"/>
    </xf>
    <xf numFmtId="49" fontId="49" fillId="0" borderId="35" xfId="0" applyNumberFormat="1" applyFont="1" applyBorder="1" applyAlignment="1">
      <alignment horizontal="right" wrapText="1"/>
    </xf>
    <xf numFmtId="49" fontId="3" fillId="5" borderId="0" xfId="0" applyNumberFormat="1" applyFont="1" applyFill="1" applyAlignment="1">
      <alignment horizontal="right"/>
    </xf>
    <xf numFmtId="0" fontId="49" fillId="0" borderId="35" xfId="0" applyFont="1" applyBorder="1" applyAlignment="1">
      <alignment horizontal="right" wrapText="1"/>
    </xf>
    <xf numFmtId="49" fontId="49" fillId="5" borderId="35" xfId="0" applyNumberFormat="1" applyFont="1" applyFill="1" applyBorder="1" applyAlignment="1">
      <alignment horizontal="right" wrapText="1"/>
    </xf>
    <xf numFmtId="49" fontId="3" fillId="5" borderId="35" xfId="0" applyNumberFormat="1" applyFont="1" applyFill="1" applyBorder="1" applyAlignment="1">
      <alignment horizontal="right"/>
    </xf>
    <xf numFmtId="49" fontId="3" fillId="42" borderId="35" xfId="0" applyNumberFormat="1" applyFont="1" applyFill="1" applyBorder="1" applyAlignment="1">
      <alignment horizontal="right"/>
    </xf>
    <xf numFmtId="49" fontId="53" fillId="0" borderId="35" xfId="0" applyNumberFormat="1" applyFont="1" applyBorder="1" applyAlignment="1">
      <alignment horizontal="right" wrapText="1"/>
    </xf>
    <xf numFmtId="49" fontId="58" fillId="0" borderId="35" xfId="0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1" fontId="57" fillId="0" borderId="0" xfId="0" applyNumberFormat="1" applyFont="1" applyAlignment="1">
      <alignment horizontal="right"/>
    </xf>
    <xf numFmtId="0" fontId="49" fillId="0" borderId="35" xfId="0" applyFont="1" applyBorder="1" applyAlignment="1">
      <alignment horizontal="right"/>
    </xf>
    <xf numFmtId="1" fontId="49" fillId="0" borderId="35" xfId="0" applyNumberFormat="1" applyFont="1" applyBorder="1" applyAlignment="1">
      <alignment horizontal="right" wrapText="1"/>
    </xf>
    <xf numFmtId="49" fontId="15" fillId="2" borderId="35" xfId="0" applyNumberFormat="1" applyFont="1" applyFill="1" applyBorder="1" applyAlignment="1">
      <alignment horizontal="right"/>
    </xf>
    <xf numFmtId="1" fontId="58" fillId="5" borderId="0" xfId="0" applyNumberFormat="1" applyFont="1" applyFill="1" applyAlignment="1">
      <alignment horizontal="right"/>
    </xf>
    <xf numFmtId="49" fontId="36" fillId="25" borderId="0" xfId="16" applyNumberFormat="1" applyAlignment="1">
      <alignment horizontal="right"/>
    </xf>
    <xf numFmtId="49" fontId="58" fillId="6" borderId="35" xfId="128" applyNumberFormat="1" applyFont="1" applyFill="1" applyBorder="1" applyAlignment="1">
      <alignment horizontal="right"/>
    </xf>
    <xf numFmtId="0" fontId="49" fillId="2" borderId="35" xfId="0" applyFont="1" applyFill="1" applyBorder="1" applyAlignment="1">
      <alignment horizontal="right"/>
    </xf>
    <xf numFmtId="0" fontId="3" fillId="42" borderId="35" xfId="0" applyFont="1" applyFill="1" applyBorder="1" applyAlignment="1">
      <alignment horizontal="right"/>
    </xf>
    <xf numFmtId="49" fontId="49" fillId="41" borderId="35" xfId="0" applyNumberFormat="1" applyFont="1" applyFill="1" applyBorder="1" applyAlignment="1">
      <alignment horizontal="right"/>
    </xf>
    <xf numFmtId="1" fontId="58" fillId="0" borderId="35" xfId="0" applyNumberFormat="1" applyFont="1" applyBorder="1" applyAlignment="1">
      <alignment horizontal="right"/>
    </xf>
    <xf numFmtId="1" fontId="58" fillId="41" borderId="0" xfId="0" applyNumberFormat="1" applyFont="1" applyFill="1" applyAlignment="1">
      <alignment horizontal="right"/>
    </xf>
    <xf numFmtId="1" fontId="58" fillId="0" borderId="0" xfId="0" applyNumberFormat="1" applyFont="1"/>
    <xf numFmtId="49" fontId="49" fillId="5" borderId="35" xfId="165" applyNumberFormat="1" applyFill="1" applyBorder="1" applyAlignment="1">
      <alignment horizontal="right"/>
    </xf>
    <xf numFmtId="49" fontId="49" fillId="5" borderId="35" xfId="165" applyNumberFormat="1" applyFill="1" applyBorder="1" applyAlignment="1">
      <alignment horizontal="right" wrapText="1"/>
    </xf>
    <xf numFmtId="49" fontId="52" fillId="5" borderId="35" xfId="0" applyNumberFormat="1" applyFont="1" applyFill="1" applyBorder="1" applyAlignment="1">
      <alignment horizontal="right"/>
    </xf>
    <xf numFmtId="49" fontId="49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0" fillId="0" borderId="35" xfId="0" applyNumberFormat="1" applyBorder="1" applyAlignment="1">
      <alignment horizontal="right"/>
    </xf>
    <xf numFmtId="1" fontId="58" fillId="5" borderId="0" xfId="0" applyNumberFormat="1" applyFont="1" applyFill="1"/>
    <xf numFmtId="0" fontId="49" fillId="5" borderId="35" xfId="0" applyFont="1" applyFill="1" applyBorder="1" applyAlignment="1">
      <alignment horizontal="right"/>
    </xf>
    <xf numFmtId="0" fontId="49" fillId="0" borderId="0" xfId="185"/>
    <xf numFmtId="0" fontId="49" fillId="0" borderId="38" xfId="185" applyBorder="1"/>
    <xf numFmtId="0" fontId="49" fillId="0" borderId="0" xfId="185" applyAlignment="1">
      <alignment vertical="center" wrapText="1"/>
    </xf>
    <xf numFmtId="0" fontId="53" fillId="5" borderId="35" xfId="185" applyFont="1" applyFill="1" applyBorder="1" applyAlignment="1">
      <alignment horizontal="center" vertical="center" wrapText="1"/>
    </xf>
    <xf numFmtId="167" fontId="53" fillId="5" borderId="35" xfId="185" applyNumberFormat="1" applyFont="1" applyFill="1" applyBorder="1" applyAlignment="1">
      <alignment horizontal="center" vertical="center"/>
    </xf>
    <xf numFmtId="0" fontId="53" fillId="5" borderId="53" xfId="185" applyFont="1" applyFill="1" applyBorder="1" applyAlignment="1">
      <alignment horizontal="center" vertical="center" wrapText="1"/>
    </xf>
    <xf numFmtId="0" fontId="49" fillId="5" borderId="53" xfId="185" applyFill="1" applyBorder="1" applyAlignment="1">
      <alignment horizontal="center" vertical="center" wrapText="1"/>
    </xf>
    <xf numFmtId="167" fontId="53" fillId="5" borderId="54" xfId="185" applyNumberFormat="1" applyFont="1" applyFill="1" applyBorder="1" applyAlignment="1">
      <alignment horizontal="center" vertical="center"/>
    </xf>
    <xf numFmtId="1" fontId="49" fillId="5" borderId="35" xfId="185" applyNumberFormat="1" applyFill="1" applyBorder="1" applyAlignment="1">
      <alignment horizontal="center" vertical="center" wrapText="1"/>
    </xf>
    <xf numFmtId="0" fontId="49" fillId="5" borderId="35" xfId="185" applyFill="1" applyBorder="1" applyAlignment="1">
      <alignment horizontal="center" vertical="center" wrapText="1"/>
    </xf>
    <xf numFmtId="49" fontId="53" fillId="5" borderId="35" xfId="185" applyNumberFormat="1" applyFont="1" applyFill="1" applyBorder="1" applyAlignment="1">
      <alignment horizontal="center" vertical="center" wrapText="1"/>
    </xf>
    <xf numFmtId="1" fontId="53" fillId="5" borderId="35" xfId="185" applyNumberFormat="1" applyFont="1" applyFill="1" applyBorder="1" applyAlignment="1">
      <alignment horizontal="center" vertical="center" wrapText="1"/>
    </xf>
    <xf numFmtId="0" fontId="49" fillId="5" borderId="0" xfId="185" applyFill="1" applyAlignment="1">
      <alignment vertical="center" wrapText="1"/>
    </xf>
    <xf numFmtId="0" fontId="49" fillId="5" borderId="0" xfId="185" applyFill="1"/>
    <xf numFmtId="0" fontId="6" fillId="42" borderId="35" xfId="185" applyFont="1" applyFill="1" applyBorder="1" applyAlignment="1">
      <alignment horizontal="left" vertical="center" wrapText="1"/>
    </xf>
    <xf numFmtId="0" fontId="53" fillId="5" borderId="48" xfId="185" applyFont="1" applyFill="1" applyBorder="1" applyAlignment="1">
      <alignment horizontal="center" vertical="center" wrapText="1"/>
    </xf>
    <xf numFmtId="167" fontId="49" fillId="5" borderId="35" xfId="185" applyNumberFormat="1" applyFill="1" applyBorder="1" applyAlignment="1">
      <alignment horizontal="center" vertical="center"/>
    </xf>
    <xf numFmtId="0" fontId="3" fillId="43" borderId="58" xfId="185" applyFont="1" applyFill="1" applyBorder="1" applyAlignment="1">
      <alignment horizontal="center" vertical="center" wrapText="1"/>
    </xf>
    <xf numFmtId="167" fontId="49" fillId="43" borderId="58" xfId="185" applyNumberFormat="1" applyFill="1" applyBorder="1" applyAlignment="1">
      <alignment horizontal="center" vertical="center"/>
    </xf>
    <xf numFmtId="167" fontId="49" fillId="43" borderId="59" xfId="185" applyNumberFormat="1" applyFill="1" applyBorder="1" applyAlignment="1">
      <alignment horizontal="center" vertical="center"/>
    </xf>
    <xf numFmtId="0" fontId="49" fillId="0" borderId="0" xfId="185" applyAlignment="1">
      <alignment horizontal="left" vertical="center"/>
    </xf>
    <xf numFmtId="0" fontId="15" fillId="41" borderId="0" xfId="185" applyFont="1" applyFill="1"/>
    <xf numFmtId="0" fontId="15" fillId="0" borderId="0" xfId="185" applyFont="1"/>
    <xf numFmtId="167" fontId="15" fillId="0" borderId="0" xfId="185" applyNumberFormat="1" applyFont="1"/>
    <xf numFmtId="1" fontId="15" fillId="0" borderId="0" xfId="185" applyNumberFormat="1" applyFont="1"/>
    <xf numFmtId="1" fontId="49" fillId="0" borderId="0" xfId="185" applyNumberFormat="1"/>
    <xf numFmtId="1" fontId="58" fillId="0" borderId="0" xfId="185" applyNumberFormat="1" applyFont="1" applyAlignment="1">
      <alignment horizontal="right"/>
    </xf>
    <xf numFmtId="167" fontId="49" fillId="0" borderId="0" xfId="185" applyNumberFormat="1"/>
    <xf numFmtId="49" fontId="58" fillId="0" borderId="0" xfId="138" applyNumberFormat="1" applyFont="1" applyAlignment="1">
      <alignment horizontal="right"/>
    </xf>
    <xf numFmtId="49" fontId="57" fillId="0" borderId="0" xfId="185" applyNumberFormat="1" applyFont="1" applyAlignment="1">
      <alignment horizontal="right"/>
    </xf>
    <xf numFmtId="49" fontId="53" fillId="5" borderId="53" xfId="185" applyNumberFormat="1" applyFont="1" applyFill="1" applyBorder="1" applyAlignment="1">
      <alignment horizontal="center" vertical="center" wrapText="1"/>
    </xf>
    <xf numFmtId="49" fontId="49" fillId="5" borderId="53" xfId="185" applyNumberFormat="1" applyFill="1" applyBorder="1" applyAlignment="1">
      <alignment horizontal="center" vertical="center" wrapText="1"/>
    </xf>
    <xf numFmtId="49" fontId="49" fillId="5" borderId="35" xfId="185" applyNumberFormat="1" applyFill="1" applyBorder="1" applyAlignment="1">
      <alignment horizontal="center" vertical="center" wrapText="1"/>
    </xf>
    <xf numFmtId="0" fontId="62" fillId="0" borderId="0" xfId="0" applyFont="1"/>
    <xf numFmtId="0" fontId="3" fillId="0" borderId="0" xfId="0" applyFont="1" applyAlignment="1">
      <alignment horizontal="right"/>
    </xf>
    <xf numFmtId="49" fontId="58" fillId="5" borderId="0" xfId="0" applyNumberFormat="1" applyFont="1" applyFill="1" applyAlignment="1">
      <alignment horizontal="right"/>
    </xf>
    <xf numFmtId="1" fontId="3" fillId="5" borderId="0" xfId="0" applyNumberFormat="1" applyFont="1" applyFill="1" applyAlignment="1">
      <alignment horizontal="right"/>
    </xf>
    <xf numFmtId="0" fontId="62" fillId="5" borderId="0" xfId="0" applyFont="1" applyFill="1"/>
    <xf numFmtId="0" fontId="49" fillId="44" borderId="0" xfId="0" applyFont="1" applyFill="1"/>
    <xf numFmtId="167" fontId="0" fillId="0" borderId="0" xfId="0" applyNumberFormat="1" applyAlignment="1">
      <alignment horizontal="center" vertical="center"/>
    </xf>
    <xf numFmtId="0" fontId="21" fillId="5" borderId="35" xfId="143" applyFont="1" applyFill="1" applyBorder="1" applyAlignment="1" applyProtection="1">
      <alignment horizontal="center" vertical="center" wrapText="1"/>
      <protection locked="0"/>
    </xf>
    <xf numFmtId="0" fontId="49" fillId="41" borderId="35" xfId="0" applyFont="1" applyFill="1" applyBorder="1" applyAlignment="1">
      <alignment horizontal="right"/>
    </xf>
    <xf numFmtId="49" fontId="3" fillId="41" borderId="0" xfId="0" applyNumberFormat="1" applyFont="1" applyFill="1" applyAlignment="1">
      <alignment horizontal="right"/>
    </xf>
    <xf numFmtId="0" fontId="0" fillId="0" borderId="0" xfId="0" applyNumberFormat="1"/>
    <xf numFmtId="0" fontId="5" fillId="5" borderId="0" xfId="186" applyFont="1" applyFill="1"/>
    <xf numFmtId="0" fontId="5" fillId="0" borderId="0" xfId="186" applyFont="1" applyFill="1"/>
    <xf numFmtId="0" fontId="5" fillId="0" borderId="0" xfId="138" applyFont="1" applyFill="1"/>
    <xf numFmtId="0" fontId="8" fillId="5" borderId="35" xfId="186" applyFont="1" applyFill="1" applyBorder="1" applyAlignment="1">
      <alignment horizontal="center" vertical="center" wrapText="1"/>
    </xf>
    <xf numFmtId="0" fontId="5" fillId="0" borderId="0" xfId="138" applyFont="1"/>
    <xf numFmtId="0" fontId="10" fillId="5" borderId="35" xfId="186" applyFont="1" applyFill="1" applyBorder="1" applyAlignment="1">
      <alignment horizontal="center" vertical="center"/>
    </xf>
    <xf numFmtId="0" fontId="8" fillId="0" borderId="35" xfId="186" applyFont="1" applyBorder="1" applyAlignment="1">
      <alignment horizontal="center" vertical="center"/>
    </xf>
    <xf numFmtId="0" fontId="8" fillId="5" borderId="35" xfId="186" applyFont="1" applyFill="1" applyBorder="1" applyAlignment="1">
      <alignment horizontal="center" vertical="center"/>
    </xf>
    <xf numFmtId="0" fontId="8" fillId="0" borderId="35" xfId="186" applyFont="1" applyBorder="1" applyAlignment="1">
      <alignment horizontal="center" vertical="center" wrapText="1"/>
    </xf>
    <xf numFmtId="0" fontId="8" fillId="0" borderId="35" xfId="186" applyFont="1" applyBorder="1" applyAlignment="1">
      <alignment horizontal="center"/>
    </xf>
    <xf numFmtId="0" fontId="8" fillId="5" borderId="35" xfId="186" applyFont="1" applyFill="1" applyBorder="1" applyAlignment="1">
      <alignment horizontal="center"/>
    </xf>
    <xf numFmtId="0" fontId="60" fillId="0" borderId="18" xfId="142" applyFont="1" applyBorder="1" applyAlignment="1">
      <alignment horizontal="center" vertical="justify"/>
    </xf>
    <xf numFmtId="0" fontId="6" fillId="0" borderId="18" xfId="142" applyFont="1" applyBorder="1" applyAlignment="1">
      <alignment horizontal="center" vertical="justify"/>
    </xf>
    <xf numFmtId="0" fontId="49" fillId="5" borderId="18" xfId="142" applyFont="1" applyFill="1" applyBorder="1" applyAlignment="1">
      <alignment horizontal="center" vertical="center" wrapText="1"/>
    </xf>
    <xf numFmtId="0" fontId="49" fillId="0" borderId="18" xfId="142" applyFont="1" applyBorder="1" applyAlignment="1">
      <alignment horizontal="center" vertical="justify"/>
    </xf>
    <xf numFmtId="0" fontId="49" fillId="0" borderId="18" xfId="142" applyFont="1" applyBorder="1" applyAlignment="1">
      <alignment horizontal="center" vertical="justify" wrapText="1"/>
    </xf>
    <xf numFmtId="0" fontId="4" fillId="5" borderId="18" xfId="142" applyFont="1" applyFill="1" applyBorder="1" applyAlignment="1">
      <alignment horizontal="left" vertical="center"/>
    </xf>
    <xf numFmtId="2" fontId="4" fillId="5" borderId="18" xfId="142" applyNumberFormat="1" applyFont="1" applyFill="1" applyBorder="1" applyAlignment="1">
      <alignment horizontal="left" vertical="center"/>
    </xf>
    <xf numFmtId="4" fontId="4" fillId="5" borderId="18" xfId="142" applyNumberFormat="1" applyFont="1" applyFill="1" applyBorder="1" applyAlignment="1">
      <alignment horizontal="left" vertical="center"/>
    </xf>
    <xf numFmtId="1" fontId="4" fillId="5" borderId="18" xfId="142" applyNumberFormat="1" applyFont="1" applyFill="1" applyBorder="1" applyAlignment="1">
      <alignment horizontal="left" vertical="center"/>
    </xf>
    <xf numFmtId="2" fontId="4" fillId="0" borderId="35" xfId="186" applyNumberFormat="1" applyFont="1" applyBorder="1" applyAlignment="1">
      <alignment horizontal="left" vertical="center"/>
    </xf>
    <xf numFmtId="168" fontId="64" fillId="0" borderId="35" xfId="186" applyNumberFormat="1" applyFont="1" applyBorder="1" applyAlignment="1">
      <alignment horizontal="left" vertical="top"/>
    </xf>
    <xf numFmtId="2" fontId="8" fillId="0" borderId="35" xfId="186" applyNumberFormat="1" applyFont="1" applyBorder="1" applyAlignment="1">
      <alignment horizontal="center"/>
    </xf>
    <xf numFmtId="0" fontId="4" fillId="0" borderId="35" xfId="142" applyFont="1" applyBorder="1" applyAlignment="1">
      <alignment horizontal="center" vertical="justify"/>
    </xf>
    <xf numFmtId="0" fontId="5" fillId="0" borderId="35" xfId="142" applyFont="1" applyBorder="1" applyAlignment="1">
      <alignment horizontal="center" vertical="justify"/>
    </xf>
    <xf numFmtId="0" fontId="49" fillId="5" borderId="0" xfId="142" applyFont="1" applyFill="1" applyAlignment="1">
      <alignment horizontal="center" vertical="center"/>
    </xf>
    <xf numFmtId="0" fontId="5" fillId="0" borderId="18" xfId="142" applyFont="1" applyBorder="1" applyAlignment="1">
      <alignment horizontal="center" vertical="justify"/>
    </xf>
    <xf numFmtId="0" fontId="6" fillId="0" borderId="35" xfId="142" applyFont="1" applyBorder="1" applyAlignment="1">
      <alignment horizontal="center" vertical="justify"/>
    </xf>
    <xf numFmtId="0" fontId="4" fillId="5" borderId="35" xfId="142" applyFont="1" applyFill="1" applyBorder="1" applyAlignment="1">
      <alignment horizontal="left" vertical="center"/>
    </xf>
    <xf numFmtId="0" fontId="49" fillId="5" borderId="35" xfId="142" applyFont="1" applyFill="1" applyBorder="1" applyAlignment="1">
      <alignment horizontal="center" vertical="center" wrapText="1"/>
    </xf>
    <xf numFmtId="0" fontId="49" fillId="0" borderId="35" xfId="142" applyFont="1" applyBorder="1" applyAlignment="1">
      <alignment horizontal="center" vertical="justify"/>
    </xf>
    <xf numFmtId="0" fontId="49" fillId="0" borderId="35" xfId="142" applyFont="1" applyBorder="1" applyAlignment="1">
      <alignment horizontal="center" vertical="justify" wrapText="1"/>
    </xf>
    <xf numFmtId="0" fontId="49" fillId="5" borderId="35" xfId="142" applyFont="1" applyFill="1" applyBorder="1" applyAlignment="1">
      <alignment horizontal="center" vertical="center"/>
    </xf>
    <xf numFmtId="0" fontId="4" fillId="5" borderId="35" xfId="186" applyFont="1" applyFill="1" applyBorder="1" applyAlignment="1">
      <alignment horizontal="left" vertical="center"/>
    </xf>
    <xf numFmtId="0" fontId="10" fillId="0" borderId="35" xfId="186" applyFont="1" applyBorder="1" applyAlignment="1">
      <alignment horizontal="center" vertical="center"/>
    </xf>
    <xf numFmtId="49" fontId="65" fillId="5" borderId="35" xfId="186" applyNumberFormat="1" applyFont="1" applyFill="1" applyBorder="1" applyAlignment="1" applyProtection="1">
      <alignment horizontal="center" vertical="center"/>
      <protection locked="0"/>
    </xf>
    <xf numFmtId="0" fontId="4" fillId="5" borderId="0" xfId="186" applyFont="1" applyFill="1" applyAlignment="1">
      <alignment horizontal="center" vertical="center"/>
    </xf>
    <xf numFmtId="2" fontId="49" fillId="5" borderId="35" xfId="186" applyNumberFormat="1" applyFont="1" applyFill="1" applyBorder="1" applyAlignment="1" applyProtection="1">
      <alignment horizontal="center" vertical="center" wrapText="1"/>
      <protection locked="0"/>
    </xf>
    <xf numFmtId="0" fontId="66" fillId="0" borderId="35" xfId="186" applyFont="1" applyBorder="1" applyAlignment="1" applyProtection="1">
      <alignment horizontal="center" vertical="center" wrapText="1"/>
      <protection locked="0"/>
    </xf>
    <xf numFmtId="1" fontId="38" fillId="5" borderId="35" xfId="186" applyNumberFormat="1" applyFont="1" applyFill="1" applyBorder="1" applyAlignment="1" applyProtection="1">
      <alignment horizontal="left" vertical="center"/>
      <protection locked="0"/>
    </xf>
    <xf numFmtId="2" fontId="4" fillId="5" borderId="18" xfId="186" applyNumberFormat="1" applyFont="1" applyFill="1" applyBorder="1" applyAlignment="1">
      <alignment horizontal="left" vertical="center"/>
    </xf>
    <xf numFmtId="49" fontId="67" fillId="0" borderId="35" xfId="186" applyNumberFormat="1" applyFont="1" applyBorder="1" applyAlignment="1" applyProtection="1">
      <alignment horizontal="center" vertical="center"/>
      <protection locked="0"/>
    </xf>
    <xf numFmtId="0" fontId="10" fillId="45" borderId="35" xfId="186" applyFont="1" applyFill="1" applyBorder="1" applyAlignment="1">
      <alignment horizontal="center" vertical="center"/>
    </xf>
    <xf numFmtId="0" fontId="5" fillId="45" borderId="35" xfId="142" applyFont="1" applyFill="1" applyBorder="1" applyAlignment="1">
      <alignment horizontal="center" vertical="justify"/>
    </xf>
    <xf numFmtId="0" fontId="49" fillId="45" borderId="35" xfId="142" applyFont="1" applyFill="1" applyBorder="1" applyAlignment="1">
      <alignment horizontal="center" vertical="justify"/>
    </xf>
    <xf numFmtId="0" fontId="4" fillId="45" borderId="35" xfId="142" applyFont="1" applyFill="1" applyBorder="1" applyAlignment="1">
      <alignment horizontal="left" vertical="center"/>
    </xf>
    <xf numFmtId="0" fontId="4" fillId="45" borderId="18" xfId="142" applyFont="1" applyFill="1" applyBorder="1" applyAlignment="1">
      <alignment horizontal="left" vertical="center"/>
    </xf>
    <xf numFmtId="2" fontId="4" fillId="41" borderId="18" xfId="142" applyNumberFormat="1" applyFont="1" applyFill="1" applyBorder="1" applyAlignment="1">
      <alignment horizontal="left" vertical="center"/>
    </xf>
    <xf numFmtId="2" fontId="4" fillId="45" borderId="18" xfId="142" applyNumberFormat="1" applyFont="1" applyFill="1" applyBorder="1" applyAlignment="1">
      <alignment horizontal="left" vertical="center"/>
    </xf>
    <xf numFmtId="4" fontId="4" fillId="45" borderId="18" xfId="142" applyNumberFormat="1" applyFont="1" applyFill="1" applyBorder="1" applyAlignment="1">
      <alignment horizontal="left" vertical="center"/>
    </xf>
    <xf numFmtId="2" fontId="4" fillId="45" borderId="35" xfId="142" applyNumberFormat="1" applyFont="1" applyFill="1" applyBorder="1" applyAlignment="1">
      <alignment horizontal="left" vertical="center"/>
    </xf>
    <xf numFmtId="4" fontId="4" fillId="45" borderId="35" xfId="142" applyNumberFormat="1" applyFont="1" applyFill="1" applyBorder="1" applyAlignment="1">
      <alignment horizontal="left" vertical="center"/>
    </xf>
    <xf numFmtId="168" fontId="64" fillId="45" borderId="35" xfId="186" applyNumberFormat="1" applyFont="1" applyFill="1" applyBorder="1" applyAlignment="1">
      <alignment horizontal="left" vertical="top"/>
    </xf>
    <xf numFmtId="0" fontId="8" fillId="45" borderId="35" xfId="186" applyFont="1" applyFill="1" applyBorder="1" applyAlignment="1">
      <alignment horizontal="center"/>
    </xf>
    <xf numFmtId="2" fontId="8" fillId="45" borderId="35" xfId="186" applyNumberFormat="1" applyFont="1" applyFill="1" applyBorder="1" applyAlignment="1">
      <alignment horizontal="center"/>
    </xf>
    <xf numFmtId="0" fontId="5" fillId="5" borderId="35" xfId="142" applyFont="1" applyFill="1" applyBorder="1" applyAlignment="1"/>
    <xf numFmtId="0" fontId="49" fillId="5" borderId="35" xfId="142" applyFont="1" applyFill="1" applyBorder="1" applyAlignment="1">
      <alignment horizontal="left" vertical="center"/>
    </xf>
    <xf numFmtId="2" fontId="4" fillId="5" borderId="35" xfId="142" applyNumberFormat="1" applyFont="1" applyFill="1" applyBorder="1" applyAlignment="1">
      <alignment horizontal="left" vertical="center"/>
    </xf>
    <xf numFmtId="4" fontId="4" fillId="5" borderId="35" xfId="142" applyNumberFormat="1" applyFont="1" applyFill="1" applyBorder="1" applyAlignment="1">
      <alignment horizontal="left" vertical="center"/>
    </xf>
    <xf numFmtId="0" fontId="63" fillId="5" borderId="53" xfId="142" applyFont="1" applyFill="1" applyBorder="1" applyAlignment="1">
      <alignment horizontal="center" vertical="justify"/>
    </xf>
    <xf numFmtId="0" fontId="5" fillId="5" borderId="35" xfId="142" applyFont="1" applyFill="1" applyBorder="1" applyAlignment="1">
      <alignment horizontal="center" vertical="justify"/>
    </xf>
    <xf numFmtId="0" fontId="53" fillId="5" borderId="35" xfId="142" applyFont="1" applyFill="1" applyBorder="1" applyAlignment="1">
      <alignment horizontal="left" vertical="justify"/>
    </xf>
    <xf numFmtId="0" fontId="5" fillId="5" borderId="35" xfId="142" applyFont="1" applyFill="1" applyBorder="1" applyAlignment="1">
      <alignment horizontal="center" vertical="justify" wrapText="1"/>
    </xf>
    <xf numFmtId="49" fontId="5" fillId="5" borderId="53" xfId="142" applyNumberFormat="1" applyFont="1" applyFill="1" applyBorder="1" applyAlignment="1">
      <alignment horizontal="center" vertical="justify"/>
    </xf>
    <xf numFmtId="49" fontId="5" fillId="5" borderId="53" xfId="142" applyNumberFormat="1" applyFont="1" applyFill="1" applyBorder="1" applyAlignment="1">
      <alignment horizontal="center"/>
    </xf>
    <xf numFmtId="0" fontId="5" fillId="5" borderId="35" xfId="142" applyFont="1" applyFill="1" applyBorder="1"/>
    <xf numFmtId="0" fontId="53" fillId="5" borderId="35" xfId="142" applyFont="1" applyFill="1" applyBorder="1" applyAlignment="1">
      <alignment horizontal="left" vertical="center"/>
    </xf>
    <xf numFmtId="0" fontId="5" fillId="5" borderId="35" xfId="142" applyFont="1" applyFill="1" applyBorder="1" applyAlignment="1">
      <alignment wrapText="1"/>
    </xf>
    <xf numFmtId="0" fontId="5" fillId="5" borderId="16" xfId="142" applyFont="1" applyFill="1" applyBorder="1" applyAlignment="1">
      <alignment horizontal="center" vertical="justify" wrapText="1"/>
    </xf>
    <xf numFmtId="49" fontId="5" fillId="5" borderId="35" xfId="142" applyNumberFormat="1" applyFont="1" applyFill="1" applyBorder="1" applyAlignment="1">
      <alignment horizontal="center" vertical="justify"/>
    </xf>
    <xf numFmtId="0" fontId="4" fillId="5" borderId="0" xfId="142" applyFont="1" applyFill="1" applyAlignment="1">
      <alignment horizontal="left" vertical="center"/>
    </xf>
    <xf numFmtId="0" fontId="5" fillId="5" borderId="0" xfId="142" applyFont="1" applyFill="1" applyAlignment="1">
      <alignment horizontal="center" vertical="justify"/>
    </xf>
    <xf numFmtId="0" fontId="4" fillId="5" borderId="0" xfId="142" applyFont="1" applyFill="1" applyAlignment="1">
      <alignment horizontal="left"/>
    </xf>
    <xf numFmtId="0" fontId="7" fillId="0" borderId="0" xfId="138" applyFont="1"/>
    <xf numFmtId="0" fontId="4" fillId="5" borderId="35" xfId="142" applyFont="1" applyFill="1" applyBorder="1" applyAlignment="1">
      <alignment horizontal="left"/>
    </xf>
    <xf numFmtId="0" fontId="68" fillId="5" borderId="35" xfId="142" applyFont="1" applyFill="1" applyBorder="1" applyAlignment="1">
      <alignment horizontal="left"/>
    </xf>
    <xf numFmtId="49" fontId="63" fillId="5" borderId="35" xfId="142" applyNumberFormat="1" applyFont="1" applyFill="1" applyBorder="1" applyAlignment="1">
      <alignment horizontal="center" vertical="justify"/>
    </xf>
    <xf numFmtId="0" fontId="4" fillId="5" borderId="35" xfId="142" applyFont="1" applyFill="1" applyBorder="1" applyAlignment="1">
      <alignment horizontal="left" vertical="top"/>
    </xf>
    <xf numFmtId="0" fontId="53" fillId="5" borderId="35" xfId="142" applyFont="1" applyFill="1" applyBorder="1" applyAlignment="1">
      <alignment horizontal="center" vertical="justify"/>
    </xf>
    <xf numFmtId="0" fontId="69" fillId="5" borderId="35" xfId="142" applyFont="1" applyFill="1" applyBorder="1" applyAlignment="1">
      <alignment horizontal="left" vertical="justify"/>
    </xf>
    <xf numFmtId="0" fontId="70" fillId="0" borderId="35" xfId="142" applyFont="1" applyBorder="1" applyAlignment="1">
      <alignment horizontal="center" vertical="justify"/>
    </xf>
    <xf numFmtId="49" fontId="5" fillId="5" borderId="35" xfId="186" applyNumberFormat="1" applyFont="1" applyFill="1" applyBorder="1" applyAlignment="1">
      <alignment horizontal="center"/>
    </xf>
    <xf numFmtId="0" fontId="5" fillId="5" borderId="35" xfId="186" applyFont="1" applyFill="1" applyBorder="1"/>
    <xf numFmtId="0" fontId="53" fillId="5" borderId="35" xfId="186" applyFont="1" applyFill="1" applyBorder="1" applyAlignment="1">
      <alignment horizontal="left" vertical="center"/>
    </xf>
    <xf numFmtId="0" fontId="5" fillId="5" borderId="35" xfId="186" applyFont="1" applyFill="1" applyBorder="1" applyAlignment="1">
      <alignment wrapText="1"/>
    </xf>
    <xf numFmtId="49" fontId="5" fillId="5" borderId="35" xfId="186" applyNumberFormat="1" applyFont="1" applyFill="1" applyBorder="1" applyAlignment="1">
      <alignment horizontal="center" vertical="center"/>
    </xf>
    <xf numFmtId="0" fontId="53" fillId="5" borderId="35" xfId="186" applyFont="1" applyFill="1" applyBorder="1" applyAlignment="1">
      <alignment horizontal="left" vertical="justify"/>
    </xf>
    <xf numFmtId="0" fontId="4" fillId="0" borderId="35" xfId="138" applyFont="1" applyBorder="1" applyAlignment="1">
      <alignment horizontal="center" vertical="center"/>
    </xf>
    <xf numFmtId="4" fontId="4" fillId="5" borderId="35" xfId="142" applyNumberFormat="1" applyFont="1" applyFill="1" applyBorder="1" applyAlignment="1">
      <alignment horizontal="center" vertical="center"/>
    </xf>
    <xf numFmtId="2" fontId="4" fillId="5" borderId="35" xfId="142" applyNumberFormat="1" applyFont="1" applyFill="1" applyBorder="1" applyAlignment="1">
      <alignment horizontal="center" vertical="center"/>
    </xf>
    <xf numFmtId="4" fontId="4" fillId="5" borderId="35" xfId="142" applyNumberFormat="1" applyFont="1" applyFill="1" applyBorder="1" applyAlignment="1">
      <alignment horizontal="left"/>
    </xf>
    <xf numFmtId="0" fontId="49" fillId="5" borderId="35" xfId="142" applyFont="1" applyFill="1" applyBorder="1" applyAlignment="1">
      <alignment horizontal="center" vertical="justify"/>
    </xf>
    <xf numFmtId="49" fontId="5" fillId="5" borderId="18" xfId="142" applyNumberFormat="1" applyFont="1" applyFill="1" applyBorder="1" applyAlignment="1">
      <alignment horizontal="center" vertical="justify"/>
    </xf>
    <xf numFmtId="0" fontId="53" fillId="5" borderId="18" xfId="142" applyFont="1" applyFill="1" applyBorder="1" applyAlignment="1">
      <alignment horizontal="left" vertical="justify"/>
    </xf>
    <xf numFmtId="0" fontId="5" fillId="5" borderId="18" xfId="142" applyFont="1" applyFill="1" applyBorder="1" applyAlignment="1">
      <alignment horizontal="center" vertical="justify"/>
    </xf>
    <xf numFmtId="0" fontId="8" fillId="5" borderId="18" xfId="142" applyFont="1" applyFill="1" applyBorder="1" applyAlignment="1">
      <alignment horizontal="center" vertical="justify"/>
    </xf>
    <xf numFmtId="0" fontId="5" fillId="0" borderId="0" xfId="138" applyFont="1" applyAlignment="1">
      <alignment horizontal="left"/>
    </xf>
    <xf numFmtId="0" fontId="4" fillId="5" borderId="48" xfId="142" applyFont="1" applyFill="1" applyBorder="1" applyAlignment="1">
      <alignment horizontal="left" vertical="center"/>
    </xf>
    <xf numFmtId="0" fontId="8" fillId="0" borderId="48" xfId="186" applyFont="1" applyBorder="1" applyAlignment="1">
      <alignment horizontal="center"/>
    </xf>
    <xf numFmtId="2" fontId="8" fillId="0" borderId="48" xfId="186" applyNumberFormat="1" applyFont="1" applyBorder="1" applyAlignment="1">
      <alignment horizontal="center"/>
    </xf>
    <xf numFmtId="0" fontId="5" fillId="0" borderId="0" xfId="186" applyFont="1"/>
    <xf numFmtId="4" fontId="4" fillId="0" borderId="18" xfId="186" applyNumberFormat="1" applyFont="1" applyBorder="1"/>
    <xf numFmtId="4" fontId="4" fillId="0" borderId="0" xfId="186" applyNumberFormat="1" applyFont="1"/>
    <xf numFmtId="0" fontId="10" fillId="0" borderId="0" xfId="186" applyFont="1" applyBorder="1" applyAlignment="1">
      <alignment wrapText="1"/>
    </xf>
    <xf numFmtId="0" fontId="4" fillId="0" borderId="0" xfId="186" applyFont="1"/>
    <xf numFmtId="4" fontId="4" fillId="0" borderId="35" xfId="142" applyNumberFormat="1" applyFont="1" applyBorder="1"/>
    <xf numFmtId="4" fontId="5" fillId="0" borderId="0" xfId="186" applyNumberFormat="1" applyFont="1"/>
    <xf numFmtId="0" fontId="5" fillId="0" borderId="0" xfId="142" applyFont="1"/>
    <xf numFmtId="4" fontId="4" fillId="5" borderId="0" xfId="142" applyNumberFormat="1" applyFont="1" applyFill="1" applyAlignment="1"/>
    <xf numFmtId="4" fontId="4" fillId="0" borderId="0" xfId="142" applyNumberFormat="1" applyFont="1" applyAlignment="1"/>
    <xf numFmtId="0" fontId="5" fillId="0" borderId="0" xfId="142" applyFont="1" applyAlignment="1"/>
    <xf numFmtId="0" fontId="5" fillId="5" borderId="0" xfId="142" applyFont="1" applyFill="1" applyAlignment="1"/>
    <xf numFmtId="0" fontId="1" fillId="0" borderId="0" xfId="186"/>
    <xf numFmtId="0" fontId="5" fillId="5" borderId="0" xfId="138" applyFont="1" applyFill="1"/>
    <xf numFmtId="0" fontId="5" fillId="0" borderId="0" xfId="186" applyFont="1" applyAlignment="1">
      <alignment horizontal="right"/>
    </xf>
    <xf numFmtId="0" fontId="8" fillId="0" borderId="0" xfId="138" applyFont="1"/>
    <xf numFmtId="0" fontId="5" fillId="0" borderId="35" xfId="186" applyFont="1" applyFill="1" applyBorder="1" applyAlignment="1">
      <alignment horizontal="center" vertical="center" wrapText="1"/>
    </xf>
    <xf numFmtId="0" fontId="5" fillId="0" borderId="35" xfId="186" applyFont="1" applyBorder="1" applyAlignment="1">
      <alignment horizontal="center" vertical="center" wrapText="1"/>
    </xf>
    <xf numFmtId="0" fontId="5" fillId="0" borderId="35" xfId="186" applyFont="1" applyBorder="1" applyAlignment="1">
      <alignment horizontal="center" wrapText="1"/>
    </xf>
    <xf numFmtId="0" fontId="5" fillId="0" borderId="35" xfId="186" applyFont="1" applyBorder="1" applyAlignment="1">
      <alignment horizontal="center"/>
    </xf>
    <xf numFmtId="0" fontId="5" fillId="0" borderId="35" xfId="186" applyFont="1" applyBorder="1"/>
    <xf numFmtId="0" fontId="5" fillId="0" borderId="35" xfId="186" applyFont="1" applyBorder="1" applyAlignment="1">
      <alignment wrapText="1"/>
    </xf>
    <xf numFmtId="4" fontId="4" fillId="46" borderId="35" xfId="142" applyNumberFormat="1" applyFont="1" applyFill="1" applyBorder="1" applyAlignment="1">
      <alignment horizontal="center"/>
    </xf>
    <xf numFmtId="4" fontId="4" fillId="0" borderId="35" xfId="186" applyNumberFormat="1" applyFont="1" applyBorder="1"/>
    <xf numFmtId="0" fontId="5" fillId="0" borderId="35" xfId="186" applyFont="1" applyBorder="1" applyAlignment="1">
      <alignment horizontal="left" wrapText="1"/>
    </xf>
    <xf numFmtId="0" fontId="4" fillId="0" borderId="35" xfId="186" applyFont="1" applyBorder="1" applyAlignment="1">
      <alignment vertical="center"/>
    </xf>
    <xf numFmtId="0" fontId="5" fillId="2" borderId="35" xfId="186" applyFont="1" applyFill="1" applyBorder="1"/>
    <xf numFmtId="0" fontId="7" fillId="0" borderId="0" xfId="186" applyFont="1"/>
    <xf numFmtId="0" fontId="4" fillId="0" borderId="0" xfId="186" applyFont="1" applyAlignment="1">
      <alignment vertical="center"/>
    </xf>
    <xf numFmtId="0" fontId="5" fillId="5" borderId="35" xfId="186" applyFont="1" applyFill="1" applyBorder="1" applyAlignment="1">
      <alignment horizontal="left" wrapText="1"/>
    </xf>
    <xf numFmtId="4" fontId="3" fillId="5" borderId="35" xfId="186" applyNumberFormat="1" applyFont="1" applyFill="1" applyBorder="1"/>
    <xf numFmtId="4" fontId="60" fillId="5" borderId="35" xfId="186" applyNumberFormat="1" applyFont="1" applyFill="1" applyBorder="1"/>
    <xf numFmtId="0" fontId="60" fillId="5" borderId="35" xfId="186" applyFont="1" applyFill="1" applyBorder="1"/>
    <xf numFmtId="4" fontId="3" fillId="0" borderId="35" xfId="186" applyNumberFormat="1" applyFont="1" applyBorder="1"/>
    <xf numFmtId="0" fontId="2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35" xfId="166" applyFont="1" applyBorder="1" applyAlignment="1">
      <alignment horizontal="left" vertical="center" wrapText="1"/>
    </xf>
    <xf numFmtId="0" fontId="19" fillId="7" borderId="35" xfId="166" applyFont="1" applyFill="1" applyBorder="1" applyAlignment="1">
      <alignment horizontal="left" vertical="center" wrapText="1"/>
    </xf>
    <xf numFmtId="0" fontId="19" fillId="7" borderId="35" xfId="166" applyFont="1" applyFill="1" applyBorder="1" applyAlignment="1" applyProtection="1">
      <alignment horizontal="left" vertical="center"/>
      <protection locked="0"/>
    </xf>
    <xf numFmtId="0" fontId="19" fillId="7" borderId="35" xfId="166" applyFont="1" applyFill="1" applyBorder="1" applyAlignment="1" applyProtection="1">
      <alignment horizontal="center" vertical="center" wrapText="1"/>
      <protection locked="0"/>
    </xf>
    <xf numFmtId="0" fontId="19" fillId="7" borderId="35" xfId="166" applyFont="1" applyFill="1" applyBorder="1" applyAlignment="1">
      <alignment horizontal="center" vertical="center" textRotation="90" wrapText="1"/>
    </xf>
    <xf numFmtId="0" fontId="19" fillId="7" borderId="35" xfId="166" applyFont="1" applyFill="1" applyBorder="1" applyAlignment="1">
      <alignment vertical="center" wrapText="1"/>
    </xf>
    <xf numFmtId="0" fontId="19" fillId="7" borderId="35" xfId="166" applyFont="1" applyFill="1" applyBorder="1" applyAlignment="1">
      <alignment horizontal="center" vertical="center" wrapText="1"/>
    </xf>
    <xf numFmtId="0" fontId="19" fillId="7" borderId="35" xfId="166" applyFont="1" applyFill="1" applyBorder="1" applyAlignment="1">
      <alignment horizontal="left" vertical="center"/>
    </xf>
    <xf numFmtId="0" fontId="4" fillId="0" borderId="0" xfId="95" applyFont="1" applyAlignment="1">
      <alignment horizontal="left" wrapText="1"/>
    </xf>
    <xf numFmtId="0" fontId="19" fillId="7" borderId="35" xfId="166" applyFont="1" applyFill="1" applyBorder="1" applyAlignment="1">
      <alignment horizontal="center" vertical="center"/>
    </xf>
    <xf numFmtId="0" fontId="8" fillId="7" borderId="35" xfId="166" applyFont="1" applyFill="1" applyBorder="1" applyAlignment="1">
      <alignment horizontal="center" vertical="center" wrapText="1"/>
    </xf>
    <xf numFmtId="0" fontId="8" fillId="7" borderId="35" xfId="166" applyFont="1" applyFill="1" applyBorder="1" applyAlignment="1">
      <alignment horizontal="center" vertical="center"/>
    </xf>
    <xf numFmtId="0" fontId="8" fillId="7" borderId="21" xfId="166" applyFont="1" applyFill="1" applyBorder="1" applyAlignment="1">
      <alignment horizontal="center" vertical="center" wrapText="1"/>
    </xf>
    <xf numFmtId="0" fontId="8" fillId="7" borderId="23" xfId="166" applyFont="1" applyFill="1" applyBorder="1" applyAlignment="1">
      <alignment horizontal="center" vertical="center" wrapText="1"/>
    </xf>
    <xf numFmtId="0" fontId="8" fillId="7" borderId="24" xfId="166" applyFont="1" applyFill="1" applyBorder="1" applyAlignment="1">
      <alignment horizontal="center" vertical="center" wrapText="1"/>
    </xf>
    <xf numFmtId="0" fontId="8" fillId="7" borderId="22" xfId="166" applyFont="1" applyFill="1" applyBorder="1" applyAlignment="1">
      <alignment horizontal="center" vertical="center" wrapText="1"/>
    </xf>
    <xf numFmtId="0" fontId="8" fillId="7" borderId="17" xfId="166" applyFont="1" applyFill="1" applyBorder="1" applyAlignment="1">
      <alignment horizontal="center" vertical="center" wrapText="1"/>
    </xf>
    <xf numFmtId="0" fontId="8" fillId="7" borderId="15" xfId="166" applyFont="1" applyFill="1" applyBorder="1" applyAlignment="1">
      <alignment horizontal="center" vertical="center" wrapText="1"/>
    </xf>
    <xf numFmtId="0" fontId="8" fillId="7" borderId="35" xfId="143" applyFont="1" applyFill="1" applyBorder="1" applyAlignment="1">
      <alignment horizontal="center" vertical="center" wrapText="1"/>
    </xf>
    <xf numFmtId="0" fontId="5" fillId="7" borderId="35" xfId="143" applyFont="1" applyFill="1" applyBorder="1" applyAlignment="1">
      <alignment horizontal="center" vertical="center" wrapText="1"/>
    </xf>
    <xf numFmtId="0" fontId="8" fillId="7" borderId="35" xfId="143" applyFont="1" applyFill="1" applyBorder="1" applyAlignment="1">
      <alignment horizontal="center" vertical="center"/>
    </xf>
    <xf numFmtId="0" fontId="5" fillId="0" borderId="0" xfId="143" applyFont="1" applyAlignment="1">
      <alignment horizontal="center"/>
    </xf>
    <xf numFmtId="0" fontId="5" fillId="7" borderId="35" xfId="0" applyFont="1" applyFill="1" applyBorder="1" applyAlignment="1">
      <alignment horizontal="center" vertical="center" wrapText="1"/>
    </xf>
    <xf numFmtId="0" fontId="5" fillId="7" borderId="35" xfId="166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185" applyFont="1" applyAlignment="1">
      <alignment horizontal="center" wrapText="1"/>
    </xf>
    <xf numFmtId="0" fontId="3" fillId="42" borderId="39" xfId="185" applyFont="1" applyFill="1" applyBorder="1" applyAlignment="1">
      <alignment horizontal="center" vertical="center" wrapText="1"/>
    </xf>
    <xf numFmtId="0" fontId="3" fillId="42" borderId="40" xfId="185" applyFont="1" applyFill="1" applyBorder="1" applyAlignment="1">
      <alignment horizontal="center" vertical="center" wrapText="1"/>
    </xf>
    <xf numFmtId="0" fontId="3" fillId="42" borderId="44" xfId="185" applyFont="1" applyFill="1" applyBorder="1" applyAlignment="1">
      <alignment horizontal="center" vertical="center" wrapText="1"/>
    </xf>
    <xf numFmtId="0" fontId="3" fillId="42" borderId="35" xfId="185" applyFont="1" applyFill="1" applyBorder="1" applyAlignment="1">
      <alignment horizontal="center" vertical="center" wrapText="1"/>
    </xf>
    <xf numFmtId="0" fontId="3" fillId="43" borderId="40" xfId="185" applyFont="1" applyFill="1" applyBorder="1" applyAlignment="1">
      <alignment horizontal="center" vertical="center" wrapText="1"/>
    </xf>
    <xf numFmtId="0" fontId="3" fillId="43" borderId="41" xfId="185" applyFont="1" applyFill="1" applyBorder="1" applyAlignment="1">
      <alignment horizontal="center" vertical="center" wrapText="1"/>
    </xf>
    <xf numFmtId="0" fontId="3" fillId="43" borderId="42" xfId="185" applyFont="1" applyFill="1" applyBorder="1" applyAlignment="1">
      <alignment horizontal="center" vertical="center" wrapText="1"/>
    </xf>
    <xf numFmtId="0" fontId="3" fillId="43" borderId="43" xfId="185" applyFont="1" applyFill="1" applyBorder="1" applyAlignment="1">
      <alignment horizontal="center" vertical="center" wrapText="1"/>
    </xf>
    <xf numFmtId="0" fontId="60" fillId="43" borderId="45" xfId="185" applyFont="1" applyFill="1" applyBorder="1" applyAlignment="1">
      <alignment horizontal="center" vertical="center" wrapText="1"/>
    </xf>
    <xf numFmtId="0" fontId="60" fillId="43" borderId="46" xfId="185" applyFont="1" applyFill="1" applyBorder="1" applyAlignment="1">
      <alignment horizontal="center" vertical="center" wrapText="1"/>
    </xf>
    <xf numFmtId="0" fontId="60" fillId="43" borderId="22" xfId="185" applyFont="1" applyFill="1" applyBorder="1" applyAlignment="1">
      <alignment horizontal="center" vertical="center" wrapText="1"/>
    </xf>
    <xf numFmtId="0" fontId="60" fillId="43" borderId="17" xfId="185" applyFont="1" applyFill="1" applyBorder="1" applyAlignment="1">
      <alignment horizontal="center" vertical="center" wrapText="1"/>
    </xf>
    <xf numFmtId="0" fontId="60" fillId="43" borderId="35" xfId="185" applyFont="1" applyFill="1" applyBorder="1" applyAlignment="1">
      <alignment horizontal="center" vertical="center" wrapText="1"/>
    </xf>
    <xf numFmtId="0" fontId="60" fillId="43" borderId="47" xfId="185" applyFont="1" applyFill="1" applyBorder="1" applyAlignment="1">
      <alignment horizontal="center" vertical="center" wrapText="1"/>
    </xf>
    <xf numFmtId="0" fontId="60" fillId="43" borderId="15" xfId="185" applyFont="1" applyFill="1" applyBorder="1" applyAlignment="1">
      <alignment horizontal="center" vertical="center" wrapText="1"/>
    </xf>
    <xf numFmtId="0" fontId="60" fillId="42" borderId="35" xfId="185" applyFont="1" applyFill="1" applyBorder="1" applyAlignment="1">
      <alignment horizontal="center" vertical="center" wrapText="1"/>
    </xf>
    <xf numFmtId="0" fontId="6" fillId="42" borderId="48" xfId="185" applyFont="1" applyFill="1" applyBorder="1" applyAlignment="1">
      <alignment horizontal="center" vertical="center"/>
    </xf>
    <xf numFmtId="0" fontId="6" fillId="42" borderId="16" xfId="185" applyFont="1" applyFill="1" applyBorder="1" applyAlignment="1">
      <alignment horizontal="center" vertical="center"/>
    </xf>
    <xf numFmtId="0" fontId="6" fillId="42" borderId="18" xfId="185" applyFont="1" applyFill="1" applyBorder="1" applyAlignment="1">
      <alignment horizontal="center" vertical="center"/>
    </xf>
    <xf numFmtId="0" fontId="6" fillId="42" borderId="49" xfId="185" applyFont="1" applyFill="1" applyBorder="1" applyAlignment="1">
      <alignment horizontal="center" vertical="center"/>
    </xf>
    <xf numFmtId="0" fontId="6" fillId="42" borderId="50" xfId="185" applyFont="1" applyFill="1" applyBorder="1" applyAlignment="1">
      <alignment horizontal="center" vertical="center"/>
    </xf>
    <xf numFmtId="0" fontId="6" fillId="42" borderId="52" xfId="185" applyFont="1" applyFill="1" applyBorder="1" applyAlignment="1">
      <alignment horizontal="center" vertical="center"/>
    </xf>
    <xf numFmtId="0" fontId="6" fillId="42" borderId="44" xfId="185" applyFont="1" applyFill="1" applyBorder="1" applyAlignment="1">
      <alignment horizontal="left" vertical="center" wrapText="1"/>
    </xf>
    <xf numFmtId="0" fontId="6" fillId="42" borderId="35" xfId="185" applyFont="1" applyFill="1" applyBorder="1" applyAlignment="1">
      <alignment horizontal="left" vertical="center" wrapText="1"/>
    </xf>
    <xf numFmtId="0" fontId="60" fillId="42" borderId="51" xfId="185" applyFont="1" applyFill="1" applyBorder="1" applyAlignment="1">
      <alignment horizontal="center" vertical="center" wrapText="1"/>
    </xf>
    <xf numFmtId="0" fontId="6" fillId="42" borderId="44" xfId="185" applyFont="1" applyFill="1" applyBorder="1" applyAlignment="1">
      <alignment horizontal="center" vertical="center" textRotation="90" wrapText="1"/>
    </xf>
    <xf numFmtId="0" fontId="3" fillId="43" borderId="56" xfId="185" applyFont="1" applyFill="1" applyBorder="1" applyAlignment="1">
      <alignment horizontal="center" vertical="center" wrapText="1"/>
    </xf>
    <xf numFmtId="0" fontId="3" fillId="43" borderId="57" xfId="185" applyFont="1" applyFill="1" applyBorder="1" applyAlignment="1">
      <alignment horizontal="center" vertical="center" wrapText="1"/>
    </xf>
    <xf numFmtId="0" fontId="6" fillId="42" borderId="55" xfId="185" applyFont="1" applyFill="1" applyBorder="1" applyAlignment="1">
      <alignment horizontal="left" vertical="center" wrapText="1"/>
    </xf>
    <xf numFmtId="0" fontId="6" fillId="42" borderId="53" xfId="185" applyFont="1" applyFill="1" applyBorder="1" applyAlignment="1">
      <alignment horizontal="left" vertical="center" wrapText="1"/>
    </xf>
    <xf numFmtId="0" fontId="4" fillId="0" borderId="0" xfId="121" applyFont="1" applyAlignment="1">
      <alignment horizontal="left"/>
    </xf>
    <xf numFmtId="0" fontId="5" fillId="0" borderId="0" xfId="121" applyFont="1" applyAlignment="1">
      <alignment horizontal="left"/>
    </xf>
    <xf numFmtId="0" fontId="0" fillId="0" borderId="4" xfId="141" applyFont="1" applyBorder="1" applyAlignment="1">
      <alignment horizontal="center" wrapText="1"/>
    </xf>
    <xf numFmtId="0" fontId="0" fillId="0" borderId="5" xfId="141" applyFont="1" applyBorder="1" applyAlignment="1">
      <alignment horizontal="center" wrapText="1"/>
    </xf>
    <xf numFmtId="0" fontId="0" fillId="0" borderId="7" xfId="141" applyFont="1" applyBorder="1" applyAlignment="1">
      <alignment horizontal="center" vertical="center" wrapText="1"/>
    </xf>
    <xf numFmtId="0" fontId="0" fillId="0" borderId="8" xfId="141" applyFont="1" applyBorder="1" applyAlignment="1">
      <alignment horizontal="center" vertical="center" wrapText="1"/>
    </xf>
    <xf numFmtId="0" fontId="0" fillId="0" borderId="9" xfId="141" applyFont="1" applyBorder="1" applyAlignment="1">
      <alignment horizontal="center" vertical="center" wrapText="1"/>
    </xf>
    <xf numFmtId="0" fontId="0" fillId="0" borderId="4" xfId="141" applyFont="1" applyBorder="1" applyAlignment="1">
      <alignment horizontal="center" vertical="center"/>
    </xf>
    <xf numFmtId="0" fontId="0" fillId="0" borderId="14" xfId="141" applyFont="1" applyBorder="1" applyAlignment="1">
      <alignment horizontal="center" vertical="center"/>
    </xf>
    <xf numFmtId="0" fontId="0" fillId="0" borderId="3" xfId="141" applyFont="1" applyBorder="1" applyAlignment="1">
      <alignment horizontal="center" vertical="center" wrapText="1"/>
    </xf>
    <xf numFmtId="0" fontId="0" fillId="0" borderId="6" xfId="141" applyFont="1" applyBorder="1" applyAlignment="1">
      <alignment horizontal="center" vertical="center" wrapText="1"/>
    </xf>
    <xf numFmtId="0" fontId="6" fillId="0" borderId="3" xfId="141" applyFont="1" applyBorder="1" applyAlignment="1">
      <alignment horizontal="center" vertical="center" wrapText="1"/>
    </xf>
    <xf numFmtId="0" fontId="6" fillId="0" borderId="16" xfId="141" applyFont="1" applyBorder="1" applyAlignment="1">
      <alignment horizontal="center" vertical="center" wrapText="1"/>
    </xf>
    <xf numFmtId="0" fontId="6" fillId="0" borderId="6" xfId="141" applyFont="1" applyBorder="1" applyAlignment="1">
      <alignment horizontal="center" vertical="center" wrapText="1"/>
    </xf>
    <xf numFmtId="0" fontId="63" fillId="2" borderId="51" xfId="186" applyFont="1" applyFill="1" applyBorder="1" applyAlignment="1">
      <alignment horizontal="center" vertical="center" wrapText="1"/>
    </xf>
    <xf numFmtId="0" fontId="63" fillId="2" borderId="37" xfId="186" applyFont="1" applyFill="1" applyBorder="1" applyAlignment="1">
      <alignment horizontal="center" vertical="center" wrapText="1"/>
    </xf>
    <xf numFmtId="0" fontId="63" fillId="2" borderId="53" xfId="186" applyFont="1" applyFill="1" applyBorder="1" applyAlignment="1">
      <alignment horizontal="center" vertical="center" wrapText="1"/>
    </xf>
    <xf numFmtId="0" fontId="10" fillId="0" borderId="35" xfId="186" applyFont="1" applyBorder="1" applyAlignment="1">
      <alignment horizontal="center" vertical="center"/>
    </xf>
    <xf numFmtId="0" fontId="9" fillId="0" borderId="0" xfId="186" applyFont="1" applyFill="1" applyAlignment="1">
      <alignment horizontal="center" vertical="center" wrapText="1"/>
    </xf>
    <xf numFmtId="0" fontId="8" fillId="0" borderId="35" xfId="186" applyFont="1" applyBorder="1" applyAlignment="1">
      <alignment horizontal="center" vertical="center" wrapText="1"/>
    </xf>
    <xf numFmtId="0" fontId="10" fillId="0" borderId="35" xfId="186" applyFont="1" applyFill="1" applyBorder="1" applyAlignment="1">
      <alignment horizontal="center" vertical="center"/>
    </xf>
    <xf numFmtId="0" fontId="4" fillId="0" borderId="0" xfId="186" applyFont="1" applyAlignment="1">
      <alignment horizontal="center" vertical="center" wrapText="1"/>
    </xf>
    <xf numFmtId="0" fontId="5" fillId="0" borderId="35" xfId="186" applyFont="1" applyBorder="1" applyAlignment="1">
      <alignment horizontal="center" vertical="center" wrapText="1"/>
    </xf>
    <xf numFmtId="0" fontId="4" fillId="0" borderId="35" xfId="186" applyFont="1" applyBorder="1" applyAlignment="1">
      <alignment horizontal="right"/>
    </xf>
    <xf numFmtId="0" fontId="5" fillId="5" borderId="0" xfId="142" applyFont="1" applyFill="1" applyAlignment="1">
      <alignment horizontal="center"/>
    </xf>
  </cellXfs>
  <cellStyles count="187">
    <cellStyle name="20% - Accent1 2" xfId="29"/>
    <cellStyle name="20% - Accent1 2 2" xfId="10"/>
    <cellStyle name="20% - Accent1 3" xfId="30"/>
    <cellStyle name="20% - Accent1 3 2" xfId="31"/>
    <cellStyle name="20% - Accent1 4" xfId="1"/>
    <cellStyle name="20% - Accent1 4 2" xfId="33"/>
    <cellStyle name="20% - Accent2 2" xfId="34"/>
    <cellStyle name="20% - Accent2 2 2" xfId="35"/>
    <cellStyle name="20% - Accent2 3" xfId="22"/>
    <cellStyle name="20% - Accent2 3 2" xfId="37"/>
    <cellStyle name="20% - Accent2 4" xfId="24"/>
    <cellStyle name="20% - Accent2 4 2" xfId="6"/>
    <cellStyle name="20% - Accent3 2" xfId="12"/>
    <cellStyle name="20% - Accent3 2 2" xfId="15"/>
    <cellStyle name="20% - Accent3 3" xfId="13"/>
    <cellStyle name="20% - Accent3 3 2" xfId="39"/>
    <cellStyle name="20% - Accent3 4" xfId="40"/>
    <cellStyle name="20% - Accent3 4 2" xfId="41"/>
    <cellStyle name="20% - Accent4 2" xfId="42"/>
    <cellStyle name="20% - Accent4 2 2" xfId="43"/>
    <cellStyle name="20% - Accent4 3" xfId="44"/>
    <cellStyle name="20% - Accent4 3 2" xfId="45"/>
    <cellStyle name="20% - Accent4 4" xfId="46"/>
    <cellStyle name="20% - Accent4 4 2" xfId="47"/>
    <cellStyle name="20% - Accent5 2" xfId="48"/>
    <cellStyle name="20% - Accent5 2 2" xfId="49"/>
    <cellStyle name="20% - Accent5 3" xfId="50"/>
    <cellStyle name="20% - Accent5 3 2" xfId="25"/>
    <cellStyle name="20% - Accent5 4" xfId="52"/>
    <cellStyle name="20% - Accent5 4 2" xfId="53"/>
    <cellStyle name="20% - Accent6 2" xfId="54"/>
    <cellStyle name="20% - Accent6 2 2" xfId="55"/>
    <cellStyle name="20% - Accent6 3" xfId="20"/>
    <cellStyle name="20% - Accent6 3 2" xfId="57"/>
    <cellStyle name="20% - Accent6 4" xfId="58"/>
    <cellStyle name="20% - Accent6 4 2" xfId="8"/>
    <cellStyle name="40% - Accent1 2" xfId="59"/>
    <cellStyle name="40% - Accent1 2 2" xfId="60"/>
    <cellStyle name="40% - Accent1 3" xfId="61"/>
    <cellStyle name="40% - Accent1 3 2" xfId="62"/>
    <cellStyle name="40% - Accent1 4" xfId="36"/>
    <cellStyle name="40% - Accent1 4 2" xfId="63"/>
    <cellStyle name="40% - Accent2 2" xfId="64"/>
    <cellStyle name="40% - Accent2 2 2" xfId="65"/>
    <cellStyle name="40% - Accent2 3" xfId="66"/>
    <cellStyle name="40% - Accent2 3 2" xfId="67"/>
    <cellStyle name="40% - Accent2 4" xfId="5"/>
    <cellStyle name="40% - Accent2 4 2" xfId="68"/>
    <cellStyle name="40% - Accent3 2" xfId="69"/>
    <cellStyle name="40% - Accent3 2 2" xfId="71"/>
    <cellStyle name="40% - Accent3 3" xfId="72"/>
    <cellStyle name="40% - Accent3 3 2" xfId="73"/>
    <cellStyle name="40% - Accent3 4" xfId="74"/>
    <cellStyle name="40% - Accent3 4 2" xfId="75"/>
    <cellStyle name="40% - Accent4 2" xfId="76"/>
    <cellStyle name="40% - Accent4 2 2" xfId="78"/>
    <cellStyle name="40% - Accent4 3" xfId="79"/>
    <cellStyle name="40% - Accent4 3 2" xfId="81"/>
    <cellStyle name="40% - Accent4 4" xfId="77"/>
    <cellStyle name="40% - Accent4 4 2" xfId="83"/>
    <cellStyle name="40% - Accent5 2" xfId="84"/>
    <cellStyle name="40% - Accent5 2 2" xfId="85"/>
    <cellStyle name="40% - Accent5 3" xfId="86"/>
    <cellStyle name="40% - Accent5 3 2" xfId="88"/>
    <cellStyle name="40% - Accent5 4" xfId="80"/>
    <cellStyle name="40% - Accent5 4 2" xfId="2"/>
    <cellStyle name="40% - Accent6 2" xfId="89"/>
    <cellStyle name="40% - Accent6 2 2" xfId="90"/>
    <cellStyle name="40% - Accent6 3" xfId="91"/>
    <cellStyle name="40% - Accent6 3 2" xfId="23"/>
    <cellStyle name="40% - Accent6 4" xfId="82"/>
    <cellStyle name="40% - Accent6 4 2" xfId="92"/>
    <cellStyle name="60% - Accent1 2" xfId="93"/>
    <cellStyle name="60% - Accent2 2" xfId="94"/>
    <cellStyle name="60% - Accent3 2" xfId="19"/>
    <cellStyle name="60% - Accent4 2" xfId="96"/>
    <cellStyle name="60% - Accent5 2" xfId="97"/>
    <cellStyle name="60% - Accent6 2" xfId="98"/>
    <cellStyle name="Accent1 - 20%" xfId="17"/>
    <cellStyle name="Accent1 - 40%" xfId="99"/>
    <cellStyle name="Accent1 - 60%" xfId="100"/>
    <cellStyle name="Accent1 2" xfId="101"/>
    <cellStyle name="Accent2 - 20%" xfId="103"/>
    <cellStyle name="Accent2 - 40%" xfId="4"/>
    <cellStyle name="Accent2 - 60%" xfId="104"/>
    <cellStyle name="Accent2 2" xfId="105"/>
    <cellStyle name="Accent3 - 20%" xfId="107"/>
    <cellStyle name="Accent3 - 40%" xfId="108"/>
    <cellStyle name="Accent3 - 60%" xfId="109"/>
    <cellStyle name="Accent3 2" xfId="110"/>
    <cellStyle name="Accent4 - 20%" xfId="111"/>
    <cellStyle name="Accent4 - 40%" xfId="112"/>
    <cellStyle name="Accent4 - 60%" xfId="113"/>
    <cellStyle name="Accent4 2" xfId="27"/>
    <cellStyle name="Accent5 - 20%" xfId="9"/>
    <cellStyle name="Accent5 - 40%" xfId="32"/>
    <cellStyle name="Accent5 - 60%" xfId="70"/>
    <cellStyle name="Accent5 2" xfId="106"/>
    <cellStyle name="Accent6 - 20%" xfId="115"/>
    <cellStyle name="Accent6 - 40%" xfId="116"/>
    <cellStyle name="Accent6 - 60%" xfId="117"/>
    <cellStyle name="Accent6 2" xfId="118"/>
    <cellStyle name="Bad 2" xfId="119"/>
    <cellStyle name="Calculation 2" xfId="120"/>
    <cellStyle name="Check Cell 2" xfId="122"/>
    <cellStyle name="Comma 2" xfId="123"/>
    <cellStyle name="ContentsHyperlink" xfId="124"/>
    <cellStyle name="Emphasis 1" xfId="125"/>
    <cellStyle name="Emphasis 2" xfId="126"/>
    <cellStyle name="Emphasis 3" xfId="127"/>
    <cellStyle name="Explanatory Text 2" xfId="129"/>
    <cellStyle name="Good" xfId="16" builtinId="26"/>
    <cellStyle name="Good 2" xfId="130"/>
    <cellStyle name="Heading 1 2" xfId="131"/>
    <cellStyle name="Heading 2 2" xfId="132"/>
    <cellStyle name="Heading 3 2" xfId="14"/>
    <cellStyle name="Heading 4 2" xfId="38"/>
    <cellStyle name="Hyperlink 2" xfId="133"/>
    <cellStyle name="Input 2" xfId="134"/>
    <cellStyle name="Linked Cell 2" xfId="135"/>
    <cellStyle name="Linked Cell 2 2" xfId="136"/>
    <cellStyle name="Linked Cell 2 3" xfId="137"/>
    <cellStyle name="Linked Cell 3" xfId="87"/>
    <cellStyle name="Neutral" xfId="21" builtinId="28"/>
    <cellStyle name="Neutral 2" xfId="56"/>
    <cellStyle name="Normal" xfId="0" builtinId="0"/>
    <cellStyle name="Normal 10" xfId="138"/>
    <cellStyle name="Normal 11" xfId="139"/>
    <cellStyle name="Normal 12" xfId="121"/>
    <cellStyle name="Normal 13" xfId="140"/>
    <cellStyle name="Normal 13 2" xfId="180"/>
    <cellStyle name="Normal 14" xfId="141"/>
    <cellStyle name="Normal 15" xfId="142"/>
    <cellStyle name="Normal 16" xfId="185"/>
    <cellStyle name="Normal 17" xfId="186"/>
    <cellStyle name="Normal 2" xfId="143"/>
    <cellStyle name="Normal 2 2" xfId="144"/>
    <cellStyle name="Normal 2 2 2" xfId="145"/>
    <cellStyle name="Normal 2 2 3" xfId="146"/>
    <cellStyle name="Normal 2 3" xfId="147"/>
    <cellStyle name="Normal 2 4" xfId="148"/>
    <cellStyle name="Normal 3" xfId="149"/>
    <cellStyle name="Normal 3 2" xfId="150"/>
    <cellStyle name="Normal 3 2 2" xfId="151"/>
    <cellStyle name="Normal 3 2 3" xfId="152"/>
    <cellStyle name="Normal 3 3" xfId="153"/>
    <cellStyle name="Normal 3 4" xfId="154"/>
    <cellStyle name="Normal 3 5" xfId="28"/>
    <cellStyle name="Normal 3 5 2" xfId="178"/>
    <cellStyle name="Normal 4" xfId="155"/>
    <cellStyle name="Normal 4 2" xfId="156"/>
    <cellStyle name="Normal 4 3" xfId="157"/>
    <cellStyle name="Normal 4 3 2" xfId="181"/>
    <cellStyle name="Normal 5" xfId="158"/>
    <cellStyle name="Normal 5 2" xfId="102"/>
    <cellStyle name="Normal 5 2 2" xfId="179"/>
    <cellStyle name="Normal 5 3" xfId="182"/>
    <cellStyle name="Normal 6" xfId="159"/>
    <cellStyle name="Normal 7" xfId="160"/>
    <cellStyle name="Normal 7 2" xfId="3"/>
    <cellStyle name="Normal 8" xfId="161"/>
    <cellStyle name="Normal 8 2" xfId="183"/>
    <cellStyle name="Normal 9" xfId="162"/>
    <cellStyle name="Normal 9 2" xfId="184"/>
    <cellStyle name="Normál_Izvrsenje-PLAN2011" xfId="114"/>
    <cellStyle name="Normal_normativ kadra _ tabel_1 2" xfId="95"/>
    <cellStyle name="Normal_Normativi_Stampanje" xfId="163"/>
    <cellStyle name="Normal_Sheet1" xfId="7"/>
    <cellStyle name="Normal_Starosne grupe 2007" xfId="164"/>
    <cellStyle name="Normal_TAB DZ 1-10" xfId="165"/>
    <cellStyle name="Normal_TAB DZ 1-10 (1) 2 2" xfId="166"/>
    <cellStyle name="Normal_TAB DZ 1-10_TAB DZ 2009" xfId="11"/>
    <cellStyle name="Normal_TAB DZ 11-20" xfId="128"/>
    <cellStyle name="Normal_TAB DZ 2009" xfId="167"/>
    <cellStyle name="Note 2" xfId="168"/>
    <cellStyle name="Note 2 2" xfId="169"/>
    <cellStyle name="Note 2 3" xfId="170"/>
    <cellStyle name="Note 3" xfId="171"/>
    <cellStyle name="Output 2" xfId="172"/>
    <cellStyle name="Sheet Title" xfId="51"/>
    <cellStyle name="Student Information" xfId="173"/>
    <cellStyle name="Student Information - user entered" xfId="174"/>
    <cellStyle name="Title 2" xfId="26"/>
    <cellStyle name="Total" xfId="18" builtinId="25"/>
    <cellStyle name="Total 2" xfId="175"/>
    <cellStyle name="Total 3" xfId="176"/>
    <cellStyle name="Warning Text 2" xfId="177"/>
  </cellStyles>
  <dxfs count="11">
    <dxf>
      <alignment vertical="center"/>
    </dxf>
    <dxf>
      <alignment horizontal="center"/>
    </dxf>
    <dxf>
      <alignment wrapText="1"/>
    </dxf>
    <dxf>
      <alignment wrapText="1"/>
    </dxf>
    <dxf>
      <alignment vertical="center"/>
    </dxf>
    <dxf>
      <alignment horizontal="center"/>
    </dxf>
    <dxf>
      <alignment vertical="center"/>
    </dxf>
    <dxf>
      <alignment horizontal="center"/>
    </dxf>
    <dxf>
      <alignment vertical="center"/>
    </dxf>
    <dxf>
      <alignment horizontal="center"/>
    </dxf>
    <dxf>
      <alignment wrapText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5</xdr:row>
      <xdr:rowOff>171450</xdr:rowOff>
    </xdr:from>
    <xdr:to>
      <xdr:col>5</xdr:col>
      <xdr:colOff>409575</xdr:colOff>
      <xdr:row>12</xdr:row>
      <xdr:rowOff>190500</xdr:rowOff>
    </xdr:to>
    <xdr:pic>
      <xdr:nvPicPr>
        <xdr:cNvPr id="1153" name="Picture 1">
          <a:extLst>
            <a:ext uri="{FF2B5EF4-FFF2-40B4-BE49-F238E27FC236}">
              <a16:creationId xmlns:a16="http://schemas.microsoft.com/office/drawing/2014/main" xmlns="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2650" y="1285875"/>
          <a:ext cx="13049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lena DeMario" refreshedDate="45888.410309606479" createdVersion="6" refreshedVersion="8" minRefreshableVersion="3" recordCount="903">
  <cacheSource type="worksheet">
    <worksheetSource ref="A1:H950" sheet="Usluge_po_sluzbama"/>
  </cacheSource>
  <cacheFields count="8">
    <cacheField name="Служба" numFmtId="0">
      <sharedItems containsBlank="1"/>
    </cacheField>
    <cacheField name="Категорије" numFmtId="0">
      <sharedItems containsBlank="1"/>
    </cacheField>
    <cacheField name="Шифра услуге" numFmtId="0">
      <sharedItems containsBlank="1" count="427">
        <m/>
        <s v="1100015"/>
        <s v="1100023"/>
        <s v="1100049"/>
        <s v="1100056"/>
        <s v="1000025"/>
        <s v="2200128"/>
        <s v="1100064"/>
        <s v="1100072"/>
        <s v="1100080"/>
        <s v="1100081"/>
        <s v="1200055"/>
        <s v="1000017"/>
        <s v="1200056"/>
        <s v="2200103"/>
        <s v="2200079"/>
        <s v="1000058"/>
        <s v="1000124"/>
        <s v="1000132"/>
        <s v="1000140"/>
        <s v="1000157"/>
        <s v="1000165"/>
        <s v="1000173"/>
        <s v="1000116"/>
        <s v="1200057"/>
        <s v="1000181"/>
        <s v="L000349"/>
        <s v="1000215"/>
        <s v="1000207"/>
        <s v="1100082"/>
        <s v="1100083"/>
        <s v="1100084"/>
        <s v="1100085"/>
        <s v="1900026"/>
        <s v="1900034"/>
        <s v="1900035"/>
        <s v="1900042"/>
        <s v="1700038"/>
        <s v="1700054"/>
        <s v="1700055"/>
        <s v="1100031"/>
        <s v="1100032"/>
        <s v="1100033"/>
        <s v="1100034"/>
        <s v="1300011"/>
        <s v="1300047"/>
        <s v="1300029"/>
        <s v="1300044"/>
        <s v="2200127"/>
        <s v="1300046"/>
        <s v="2200131"/>
        <s v="1300151"/>
        <s v="1300040"/>
        <s v="1300037"/>
        <s v="1300045"/>
        <s v="1300038"/>
        <s v="1300039"/>
        <s v="1300169"/>
        <s v="1300041"/>
        <s v="1300060"/>
        <s v="1300078"/>
        <s v="1300185"/>
        <s v="1300042"/>
        <s v="1300043"/>
        <s v="1300136"/>
        <s v="1300052"/>
        <s v="1300086"/>
        <s v="1300094"/>
        <s v="1300102"/>
        <s v="1300110"/>
        <s v="1300129"/>
        <s v="1300130"/>
        <s v="1300177"/>
        <s v="L029454"/>
        <s v="1200013"/>
        <s v="1200088"/>
        <s v="1200062"/>
        <s v="1200070"/>
        <s v="1000223"/>
        <s v="1200039"/>
        <s v="1200047"/>
        <s v="1200054"/>
        <s v="2200106"/>
        <s v="1200063"/>
        <s v="1200064"/>
        <s v="1200065"/>
        <s v="1000272"/>
        <s v="L012401"/>
        <s v="L020770"/>
        <s v="L020771"/>
        <s v="L020787"/>
        <s v="L020788"/>
        <s v="1000074"/>
        <s v="1700061"/>
        <s v="L000018"/>
        <s v="L000026"/>
        <s v="L000034"/>
        <s v="L000042"/>
        <s v="L014019"/>
        <s v="L014027"/>
        <s v="L014084"/>
        <s v="L014100"/>
        <s v="L014105"/>
        <s v="L014118"/>
        <s v="L014142"/>
        <s v="L014159"/>
        <s v="L014183"/>
        <s v="L014209"/>
        <s v="L030890"/>
        <s v="L014332"/>
        <s v="L014415"/>
        <s v="L014423"/>
        <s v="L014431"/>
        <s v="L014696"/>
        <s v="L014704"/>
        <s v="L014712"/>
        <s v="L014720"/>
        <s v="L014738"/>
        <s v="L014746"/>
        <s v="L014795"/>
        <s v="L015040"/>
        <s v="L015057"/>
        <s v="L015214"/>
        <s v="L015271"/>
        <s v="L001040"/>
        <s v="L001248"/>
        <s v="L001644"/>
        <s v="L000208"/>
        <s v="L000216"/>
        <s v="L000224"/>
        <s v="L000265"/>
        <s v="L000307"/>
        <s v="L002535"/>
        <s v="L000356"/>
        <s v="L000414"/>
        <s v="L002774"/>
        <s v="L000521"/>
        <s v="L000570"/>
        <s v="L000588"/>
        <s v="L000596"/>
        <s v="L000604"/>
        <s v="L000612"/>
        <s v="L000620"/>
        <s v="L000638"/>
        <s v="L000653"/>
        <s v="L000661"/>
        <s v="L000745"/>
        <s v="L008516"/>
        <s v="L006262"/>
        <s v="L001057"/>
        <s v="L001081"/>
        <s v="L001180"/>
        <s v="L001198"/>
        <s v="L001255"/>
        <s v="L001651"/>
        <s v="L001891"/>
        <s v="L001917"/>
        <s v="L002055"/>
        <s v="L002089"/>
        <s v="L002493"/>
        <s v="L002543"/>
        <s v="L002618"/>
        <s v="L002667"/>
        <s v="L002766"/>
        <s v="L002816"/>
        <s v="L002824"/>
        <s v="L002832"/>
        <s v="L002840"/>
        <s v="L002857"/>
        <s v="L002873"/>
        <s v="L003749"/>
        <s v="L003780"/>
        <s v="L003798"/>
        <s v="L003954"/>
        <s v="L003962"/>
        <s v="L004234"/>
        <s v="L004317"/>
        <s v="L004416"/>
        <s v="L004655"/>
        <s v="L004812"/>
        <s v="L004853"/>
        <s v="L004879"/>
        <s v="L005439"/>
        <s v="L005843"/>
        <s v="L006072"/>
        <s v="L006239"/>
        <s v="L006254"/>
        <s v="L008912"/>
        <s v="L008953"/>
        <s v="L008961"/>
        <s v="L008979"/>
        <s v="L009035"/>
        <s v="L009043"/>
        <s v="L009266"/>
        <s v="L009308"/>
        <s v="L009399"/>
        <s v="L009456"/>
        <s v="L009464"/>
        <s v="L009472"/>
        <s v="L009506"/>
        <s v="L009993"/>
        <s v="L010264"/>
        <s v="L010272"/>
        <s v="L010330"/>
        <s v="L010421"/>
        <s v="L012419"/>
        <s v="L012492"/>
        <s v="L012534"/>
        <s v="L012591"/>
        <s v="L020773"/>
        <s v="L020774"/>
        <s v="L020777"/>
        <s v="1000066"/>
        <s v="1500024"/>
        <s v="1700087"/>
        <s v="1700079"/>
        <s v="1700095"/>
        <s v="1700103"/>
        <s v="1600097"/>
        <s v="1600063"/>
        <s v="1600071"/>
        <s v="1600089"/>
        <s v="1000231"/>
        <s v="1000033"/>
        <s v="1000041"/>
        <s v="2200012"/>
        <s v="2200020"/>
        <s v="2200038"/>
        <s v="2200046"/>
        <s v="2200053"/>
        <s v="2200061"/>
        <s v="2200129"/>
        <s v="2200130"/>
        <s v="2400810"/>
        <s v="2400828"/>
        <s v="2400836"/>
        <s v="2200087"/>
        <s v="2200111"/>
        <s v="2200095"/>
        <s v="2200104"/>
        <s v="2200105"/>
        <s v="2200107"/>
        <s v="2200108"/>
        <s v="2200109"/>
        <s v="1400019"/>
        <s v="1000090"/>
        <s v="1000108"/>
        <s v="1500016"/>
        <s v="1500032"/>
        <s v="1600014"/>
        <s v="1600022"/>
        <s v="1600030"/>
        <s v="1600048"/>
        <s v="1600055"/>
        <s v="1600105"/>
        <s v="1800010"/>
        <s v="1800011"/>
        <s v="2200067"/>
        <s v="1800101"/>
        <s v="1800119"/>
        <s v="1800127"/>
        <s v="1800135"/>
        <s v="1800143"/>
        <s v="1800150"/>
        <s v="1800168"/>
        <s v="1800036"/>
        <s v="1800044"/>
        <s v="1800176"/>
        <s v="1800051"/>
        <s v="1800052"/>
        <s v="1800069"/>
        <s v="1800184"/>
        <s v="1800192"/>
        <s v="1800200"/>
        <s v="1800218"/>
        <s v="1800226"/>
        <s v="1800085"/>
        <s v="1800093"/>
        <s v="1700012"/>
        <s v="1700020"/>
        <s v="1700046"/>
        <s v="1900018"/>
        <s v="1000082"/>
        <s v="2000016"/>
        <s v="2000017"/>
        <s v="2400059"/>
        <s v="2400034"/>
        <s v="2400018"/>
        <s v="2400060"/>
        <s v="2400061"/>
        <s v="2400062"/>
        <s v="2400125"/>
        <s v="2400141"/>
        <s v="2400158"/>
        <s v="2400133"/>
        <s v="2400067"/>
        <s v="2400075"/>
        <s v="2400083"/>
        <s v="2400091"/>
        <s v="2400109"/>
        <s v="2400117"/>
        <s v="2400026"/>
        <s v="2400976"/>
        <s v="2400984"/>
        <s v="2400166"/>
        <s v="2400182"/>
        <s v="2400190"/>
        <s v="2400208"/>
        <s v="2400216"/>
        <s v="2400224"/>
        <s v="2400232"/>
        <s v="2400240"/>
        <s v="2400257"/>
        <s v="2400265"/>
        <s v="2400273"/>
        <s v="2400281"/>
        <s v="2400299"/>
        <s v="2400307"/>
        <s v="2400315"/>
        <s v="2400331"/>
        <s v="2400349"/>
        <s v="2400356"/>
        <s v="2400364"/>
        <s v="2400372"/>
        <s v="2400380"/>
        <s v="2400398"/>
        <s v="2400414"/>
        <s v="2400422"/>
        <s v="2400430"/>
        <s v="2400448"/>
        <s v="2401008"/>
        <s v="2401024"/>
        <s v="2401032"/>
        <s v="2401040"/>
        <s v="2400521"/>
        <s v="2400562"/>
        <s v="2400570"/>
        <s v="2400588"/>
        <s v="2400596"/>
        <s v="2400604"/>
        <s v="2400612"/>
        <s v="2400620"/>
        <s v="2400539"/>
        <s v="2400547"/>
        <s v="2401099"/>
        <s v="2401115"/>
        <s v="2400679"/>
        <s v="2400687"/>
        <s v="2400695"/>
        <s v="2400703"/>
        <s v="2400711"/>
        <s v="2400729"/>
        <s v="2400737"/>
        <s v="2400794"/>
        <s v="2401107"/>
        <s v="2401123"/>
        <s v="2401131"/>
        <s v="2401149"/>
        <s v="2401156"/>
        <s v="2401164"/>
        <s v="2401172"/>
        <s v="2401180"/>
        <s v="2401198"/>
        <s v="2401206"/>
        <s v="2401214"/>
        <s v="2401222"/>
        <s v="2401230"/>
        <s v="2401248"/>
        <s v="2401255"/>
        <s v="2401339"/>
        <s v="2400943"/>
        <s v="2400950"/>
        <s v="2401651"/>
        <s v="2401669"/>
        <s v="2400323"/>
        <s v="2400174"/>
        <s v="2400554"/>
        <s v="2400638"/>
        <s v="2400646"/>
        <s v="2400653"/>
        <s v="2400661"/>
        <s v="2400745"/>
        <s v="2400752"/>
        <s v="2400760"/>
        <s v="2400778"/>
        <s v="2400786"/>
        <s v="2400968"/>
        <s v="2401016"/>
        <s v="2401057"/>
        <s v="2401263"/>
        <s v="2401297"/>
        <s v="2401305"/>
        <s v="2401461"/>
        <s v="2401479"/>
        <s v="2400455"/>
        <s v="2400463"/>
        <s v="2400471"/>
        <s v="2400489"/>
        <s v="2400497"/>
        <s v="2400505"/>
        <s v="2400513"/>
        <s v="2400992"/>
        <s v="2401065"/>
        <s v="2401073"/>
        <s v="2401271"/>
        <s v="2401289"/>
        <s v="2401321"/>
        <s v="2401347"/>
        <s v="2401487"/>
        <s v="2401545"/>
        <s v="2401552"/>
        <s v="2401560"/>
        <s v="2401578"/>
        <s v="2401586"/>
        <s v="2401594"/>
        <s v="2401602"/>
        <s v="2401610"/>
        <s v="2401628"/>
        <s v="2401636"/>
        <s v="2401644"/>
        <s v="2401677"/>
        <s v="13100-00"/>
        <s v="13100-03"/>
        <s v="13100-08"/>
        <s v="13100-07"/>
        <s v="13750-00" u="1"/>
        <s v="1000215-T" u="1"/>
      </sharedItems>
    </cacheField>
    <cacheField name="Подкатегорије шифара" numFmtId="0">
      <sharedItems containsBlank="1" containsMixedTypes="1" containsNumber="1" containsInteger="1" minValue="1200070" maxValue="1200070"/>
    </cacheField>
    <cacheField name="Атрибут услуге" numFmtId="49">
      <sharedItems containsBlank="1"/>
    </cacheField>
    <cacheField name="АКТИВНОСТИ" numFmtId="0">
      <sharedItems containsBlank="1" count="511">
        <m/>
        <s v="Превентивни преглед новорођенчади и одојчади у првој години живота"/>
        <s v="Превентивни преглед деце од једне године до поласка у школу"/>
        <s v="Превентивни преглед у 2. години (2 прегледа по детету)"/>
        <s v="Превентивни преглед у 4. години"/>
        <s v="Превентивни. преглед пред полазак у школу (6/7 година)"/>
        <s v="Контролни преглед деце, школске деце и омладине"/>
        <s v="Контролни преглед деце (у 3. години)"/>
        <s v="Контролни преглед деце (у 5. години)"/>
        <s v="Превентивни преглед пре упућивања у установу за колективни боравак деце, школске деце и омладине"/>
        <s v="Спровођење имунизације, односно вакцинације"/>
        <s v="Ултразвучни преглед новорођенчади ради раног откривања дисплазије кукова"/>
        <s v="Први преглед деце, школске деце и омладине ради лечења"/>
        <s v="Поновни преглед деце, школске деце и омладине ради лечења"/>
        <s v="Посебни преглед деце, школске деце и омладине ради допунске дијагностике и даљег лечења"/>
        <s v="Посебни преглед гојазне и предгојазне деце, школске деце и омладине"/>
        <s v="Збрињавање особе изложене насиљу"/>
        <s v="Кратка посета изабраном лекару/доктор медицине одговарајуће специјалности"/>
        <s v="Анализа лабораторијских налаза"/>
        <s v="Ултразвучни преглед уротракта"/>
        <s v="Ултразвучни преглед абдомена"/>
        <s v="Узимање материјала за анализу и тестирање"/>
        <s v="Инцизија/ дренажа/ испирање/ одстрањивање течних продуката упалних процеса - опште"/>
        <s v="Ексцизија/ одстрањивање ткива/ деструкција/ чишћење ране/ каутеризација - опште"/>
        <s v="Инструментација/ катетеризација - опште"/>
        <s v="Намештање/ фиксација - опште"/>
        <s v="Медикација/локална ињекција/ инфилтрација/ апликација лека"/>
        <s v="Завоји/ компресивни завој/ компресија/ тампонада"/>
        <s v="Електрофизиолошко снимање везано за кардиоваскуларни систем"/>
        <s v="Мерење крвног притиска"/>
        <s v="Сложене терапеутске процедуре/ мање хируршке интервенције"/>
        <s v="Глукоза у капиларној крви, POCT"/>
        <s v="Индивидуални здравствено - васпитни рад"/>
        <s v="Групни здравствено-васпитни рад"/>
        <s v="Радионице"/>
        <s v="Предавања"/>
        <s v="Први преглед деце, школске деце и омладине у развојном саветовалишту"/>
        <s v="Контролни преглед деце, школске деце и омладине у развојном саветовалишту"/>
        <s v="Посебни преглед деце, школске деце и омладине ради допунске дијагностике и даљег лечења у развојном саветовалишту"/>
        <s v="Тимски преглед деце, школске деце и омладине у развојном саветовалишту"/>
        <s v="Тест психичких функција"/>
        <s v="Индивидуална психотерапија"/>
        <s v="Индивидуални рад психолога са дететом и породицом"/>
        <s v="Групна психотерапија"/>
        <s v="Тест функције говора"/>
        <s v="Тест функције говора (по упуту педијатра за све узрасте)"/>
        <s v="Тест функције говора (у склопу превентивног прегледа у 4. години)"/>
        <s v="Тест функције говора (у склопу превентивног прегледа 6/7 година) "/>
        <s v="Логопедски третман"/>
        <s v="Дефектолошки третман"/>
        <s v="Превентивни преглед школске деце и омладине"/>
        <s v="Превентивни  преглед у осмој години  (I разред OШ)"/>
        <s v="Превентивни преглед у десетој години (III разред OШ)"/>
        <s v="Превентивни преглед у дванаестој години (V разред OШ)"/>
        <s v="Превентивни преглед у четрнаестој  годинири (VII разред ОШ)"/>
        <s v="Превентивни преглед у шеснаестој години  (I разред СШ)"/>
        <s v="Превентивни преглед у осамнаестој  години (III разред СШ)"/>
        <s v="Контролни прегледи у  деветој години (II разред ОШ)"/>
        <s v="Контролни прегледи у једанаестој години (IV разред ОШ)"/>
        <s v="Контролни прегледи у тринаестој години (VI разред ОШ)"/>
        <s v="Контролни прегледи у петмаестој години (VIII разред ОШ)"/>
        <s v="Контролни прегледи у седамнаестој години (II разред СШ)"/>
        <s v="Контролни прегледи у деветнаестој години (IV разред СШ)"/>
        <s v="Утврђивање опште здравствене способности деце од шест до 14 година живота за бављење спортским активностима"/>
        <s v="Утврђивање посебне здравствене способности деце од шест до 14 година живота за бављење спортским активностима"/>
        <s v="Контролни преглед деце од шест до 14 година живота за утврђивање опште, односно посебне здравствене способности за бављење спортским активностима"/>
        <s v="Гинеколога"/>
        <s v="Педијатра"/>
        <s v="Психолога"/>
        <s v="Осталих стручњака"/>
        <s v="Превентивни гинеколошки преглед"/>
        <s v="Скрининг / рано откривање рака - позивање учесника на скрининг"/>
        <s v="Скрининг/рано откривање рака грлића материце – узимање бриса за ПАП тест"/>
        <s v="Скрининг/рано откривање рака грлића материце - супервизијски преглед плочице"/>
        <s v="Скрининг/рано откривање рака грлића материце – ПАП тест преглед плочице"/>
        <s v="Скрининг / рано откривање рака грлића материце - обавештавање жена о налазу ПАП теста/ издавање резултата"/>
        <s v="Кратка посета изабраном лекару у вези саопштавања резултата скрининга/раног откривања рака дојке"/>
        <s v="Превентивни преглед у вези са планирањем породице"/>
        <s v="Инспекција и палпаторни преглед дојки"/>
        <s v="Превентивни преглед труднице"/>
        <s v="До краја првог триместра трудноће"/>
        <s v="Остали први прегледи труднице"/>
        <s v="Контролни преглед труднице"/>
        <s v="Циљани преглед труднице ради раног откривања ЕПХ гестозе"/>
        <s v="Циљани преглед труднице ради раног откривања гестацијског дијабетеса"/>
        <s v="Превентивни преглед породиље"/>
        <s v="Након шест недеља"/>
        <s v="Након шест месеци"/>
        <s v="Ултразвучни прегелед труднице"/>
        <s v="Први гинеколошки преглед ради лечења"/>
        <s v="Поновни гинеколошки преглед ради лечења"/>
        <s v="Посебни гинеколошки преглед ради допунске дијагностике и даљег лечења"/>
        <s v="Ултразвучни преглед жена невезано за трудноћу"/>
        <s v="Ултразвучни преглед дојке"/>
        <s v="Ексфолијативна цитологија ткива репродуктивних органа жене - неаутоматизована припрема и неаутоматизовано бојење"/>
        <s v="Психофизичка припрема труднице за порођај"/>
        <s v="Електрофизиолошко снимање у гинекологији и акушерству"/>
        <s v="Дијагностички тест за испитивање обољења репродуктивних органа жене"/>
        <s v="Инцизија/ дренажа/ испирање/ аспирација течних продуката упалних процеса репродуктивних органа жене"/>
        <s v="Ексцизија/ одстрањивање ткива/ деструкција/ чишћење ране/ каутеризација промена које се односе на репродуктивне органе жене"/>
        <s v="Инструментација, пласирање интраутериног и вагиналног уређаја"/>
        <s v="Инструментација, екстракција интраутериног и вагиналног уређаја"/>
        <s v="Сложена гинеколошко-акушерска процедура"/>
        <s v="Екфолијативна цитологија ткива репродуктивних органа жене-неаутоматизована припрема и неаутоматизовано бојење"/>
        <s v="Индивидуални здравствено-васпитни рад "/>
        <s v="Индивидуални здравствено-васпитни рад (скрининг на карцином дојке) код жена 50-69 година"/>
        <s v="Превентивни преглед одраслих"/>
        <s v="Превентивни прегледи одраслих (19-34 године)"/>
        <s v="Превентивни прегледи одраслих (35 и више година)"/>
        <s v="Скрининг/ рано откривање депресије"/>
        <s v="Скрининг/ рано откривање дијабетеса типа 2"/>
        <s v="Скрининг/ рано откривање кардиоваскуларног ризика"/>
        <s v="Скрининг/ рано откривање кардиоваскуларног ризика - мушкарци "/>
        <s v="Скрининг/ рано откривање кардиоваскуларног ризика - жене"/>
        <s v="Скрининг/ рано откривање рака дебелог црева (организовани скрининг)"/>
        <s v="Први преглед одраслих ради лечења"/>
        <s v="Поновни преглед одраслих ради лечења"/>
        <s v="Посебни преглед одраслих ради допунске дијагностике и даљег лечења"/>
        <s v="Ултразвучни преглед штитасте жлезде и пљувачних жлезда"/>
        <s v="Циљани преглед пацијента са позитивним резултатом Упитника процене ризика за дијабетес тип 2"/>
        <s v="Циљани преглед стопала - процена ризика за настанак компликација дијабетеса"/>
        <s v="Посета изабраном лекару у циљу превенције дијабетесне ретинопатије"/>
        <s v="Терапеутска процедура која се односи на болести срца и крвних судова"/>
        <s v="Хемоглобин (крв) у фецесу, имунохемијски"/>
        <s v="Узимање назофарингеалног и/или орофарингеалног бриса за преглед на присуствo SARS-CoV-2 вируса у транспортну подлогу, у амбуланти"/>
        <s v="Узимање назофарингеалног и/или орофарингеалног бриса за преглед на присуство SARS-CoV-2 вируса у транспортну подлогу на терену"/>
        <s v="Узимање материјала (назофарингеални брис, салива и др.) у циљу доказивања вирусног Аg SARS – CоV-2"/>
        <s v="Детекција вирусног Аg SARS – CоV-2 квалитативном методом"/>
        <s v="Индивидуални здравствено-васпитни рад"/>
        <s v="Индивидуални здравствено-васпитни рад (саветовалиште за дијабетичаре)"/>
        <s v="Групни здравствено-васпитни рад на терену у оквиру рада Мобилне јединице"/>
        <s v="Здравствена нега болесника у стану/кући"/>
        <s v="Инцизија/ дренажа/ испирање/ аспирација/ одстрањивање течних продуката упалних процеса предела ува, носа и ждрела"/>
        <s v="Узорковање крви (микроузорковање)"/>
        <s v="Узорковање крви (венепункција)"/>
        <s v="Узорковање других биолошких материјала у лабораторији"/>
        <s v="Пријем, контрола квалитета узорка и припрема узорка за лабораторијска испитивања"/>
        <s v="Хематокрит (Хцт) у крви"/>
        <s v="Хемоглобин (Хб) у крви"/>
        <s v="Крвна слика са троделном леукоцитарном формулом"/>
        <s v="Крвна слика са петоделном леукоцитарном формулом"/>
        <s v="Крвна слика са C–реактивним протеином (CRP)"/>
        <s v="Леукоцитарна формула (ЛеФ) - ручно"/>
        <s v="Број еритроцита (Ер) у крви, микроскопија"/>
        <s v="Броја леукоцита (Ле) у крви, микроскопија"/>
        <s v="Број тромбоцита (Тр) у крви, микроскопија"/>
        <s v="Седиментација еритроцита (СЕ) "/>
        <s v="Крвна слика са петоделном леукоцитарном формулом и MDW, VCS методом"/>
        <s v="Активирано парцијално тромбопластинско време (аПТТ) у плазми, коагулометрија"/>
        <s v="D–dimer у плазми, имунопреципитација"/>
        <s v="D–dimer у плазми, POCT"/>
        <s v="D–dimer у плазми, семикванитативно"/>
        <s v="Фибриноген деградациони продукти (FDP) у плазми, латекс имунопреципитација"/>
        <s v="Фибриноген у плазми (Clauss), коагулометрија"/>
        <s v="Фибриноген у плазми, гравиметрија"/>
        <s v="Фибриноген у плазми, коагулометрија"/>
        <s v="Фибриноген у плазми, спектрофотометрија"/>
        <s v="Фибриноген у плазми, имунохемија"/>
        <s v="ИНР - за праћење антикоагулантне терапије у плазми"/>
        <s v="Протромбинско време (PT) INR – за праћење антикоагулантне терапије у плазми, коагулометрија"/>
        <s v="Протромбинско време (ПТ) плазми/капиларној крви, коагулометрија"/>
        <s v="Тромботест у плазми/капиларној крви, коагулометрија"/>
        <s v="Време крварења (Дуке) "/>
        <s v="Аланин аминотрансфераза (ALT) у крви/серуму/плазми, POCT"/>
        <s v="Алкална фосфатаза (ALP) у крви/серуму/плазми, POCT"/>
        <s v="Аспарт аминотрансфераза (AST) у крви/серуму/плазми, POCT"/>
        <s v="Бикарбонати (угљен–диоксид, укупан) у крви/серуму/плазми, POCT"/>
        <s v="Билирубин (директан) у крви/серуму/плазми, POCT"/>
        <s v="Билирубин (укупан) у крви/серуму/плазми, POCT"/>
        <s v="C–реактивни протеин (CRP) у крви/серуму/плазми, POCT"/>
        <s v="Фосфат, неоргански у крви/серуму/плазми, POCT"/>
        <s v="Гама–глутамил трансфераза (gama–GT) у крви/серуму/плазми, POCT"/>
        <s v="Глукоза у крви/серуму/плазми, POCT"/>
        <s v="Хемоглобин А1ц (гликохемоглобин, ХбА1ц) у крви, имунотурбидиметрија"/>
        <s v="Хлориди у крви/серуму/плазми, POCT"/>
        <s v="Холестерол (укупан) у крви/серуму/плазми, POCT"/>
        <s v="Калцијум у крви/серуму/плазми, POCT"/>
        <s v="Калијум у крви/серуму/плазми, POCT"/>
        <s v="Креатин киназа (CK) у крви/серуму/плазми, POCT"/>
        <s v="Креатин киназа CK–MB у крви/серуму/плазми, POCT"/>
        <s v="Креатинин у крви/серуму/плазми, POCT"/>
        <s v="Лактат дехидрогеназа (LDH) у крви/серуму/плазми, POCT"/>
        <s v="Магнезијум у крви/серуму/плазми, POCT"/>
        <s v="Мокраћна киселина у крви/серуму/плазми, POCT"/>
        <s v="Натријум у крви/серуму/плазми, POCT"/>
        <s v="Протеини (укупни) у крви/серуму/плазми, POCT"/>
        <s v="Триглицеридиу крви/серуму/плазми, POCT"/>
        <s v="Уреа у крви/серуму/плазми, POCT"/>
        <s v="Аланин аминотрансфераза (АЛТ) у серуму/плазми, спектрофотометрија"/>
        <s v="Албумин у серуму/плазми, спектрофотометрија"/>
        <s v="Алфа–амилаза у крви/серуму/плазми, POCT"/>
        <s v="Алфа–амилаза у серуму/плазми, спектрофотометрија "/>
        <s v="Алкална фосфатаза (ALP) у серуму/плазми, спектрофотометрија"/>
        <s v="Аспартат аминотрансфераза (AST) у серуму/плазми, спектрофотометрија"/>
        <s v="Билирубин (директан) у серуму/плазми, спектрофотометрија"/>
        <s v="Билирубин (укупан) у серуму, спектрофотометрија"/>
        <s v="C–реактивни протеин (CRP) у серуму, имунотурбидиметрија"/>
        <s v="C–реактивни протеин, високо осетљиви (hsCRP) у серуму, имунотурбидиметрија"/>
        <s v="Фосфат, неоргански у серуму/плазми, спектрофотометрија"/>
        <s v="Гама–глутамил трансфераза (gama–GT) у серуму/плазми, спектрофотометрија"/>
        <s v="Глукоза у серуму/плазми, спектрофотометрија"/>
        <s v="Гвожђе у серуму, спектрофотометрија"/>
        <s v="Хлориди у серуму/плазми, потенциометрија"/>
        <s v="Холестерол (укупан) у серуму/плазми, спектрофотометрија"/>
        <s v="Холестерол (укупан)/HDL–холестерол однос у серуму, спектрофотометрија"/>
        <s v="Холестерол, „non” HDL–холестерол у серуму/плазми, израчунавање"/>
        <s v="HDL–холестерол у крви/серуму/плазми, POCT"/>
        <s v="HDL–холестерол у серуму/плазми, спектрофотометрија"/>
        <s v="LDL–холестерол у серуму/плазми, израчунавање"/>
        <s v="Калцијум у серуму/плазми, спектрофотометрија"/>
        <s v="Калијум у серуму/плазми, потенциометрија"/>
        <s v="Калијум у серуму/плазми, пламена фотометрија"/>
        <s v="Кисела фосфатаза (AcP) укупна у серуму, спектрофотометрија"/>
        <s v="Кисела фосфатаза (AcP), простатична (простатична кисела фосфатаза, PAP) у серуму, спектрофотометрија"/>
        <s v="Креатин киназа (CK) у серуму/плазми, спектрофотометрија"/>
        <s v="Креатинин у серуму, спектрофотометрија"/>
        <s v="Лактат дехидрогеназа (LDH) у серуму/плазми, спектрофотометрија"/>
        <s v="Магнезијум у серуму, спектрофотометрија"/>
        <s v="Мокраћна киселина у серуму/плазми, спектрофотометрија"/>
        <s v="Натријум у серуму/плазми, пламена фотометрија"/>
        <s v="Натријум у серуму/плазми, потенциометрија"/>
        <s v="Протеини (укупни) у серуму/плазми, спектрофотометрија"/>
        <s v="ТИБЦ (укупни капацитет везивања гвожђа) у серуму, спектрофотометрија"/>
        <s v="Триглицериди у серуму/плазми, спектрофотометрија"/>
        <s v="УИБЦ (незасићени капацитет везивања гвожђа) у серуму, спектрофотометрија"/>
        <s v="Уреа у серуму/плазми, спектрофотометрија"/>
        <s v="Алфа–амилаза у урину, спектофотометрија"/>
        <s v="Целокупни хемијски преглед, релативна густина и седимент урина на аутомату"/>
        <s v="Целокупни хемијски преглед урина на аутомату"/>
        <s v="Целокупни преглед урина, визуелно"/>
        <s v="Глукоза у урину, квалитативно"/>
        <s v="Хемоглобин (крв) у урину, квалитативно"/>
        <s v="Кетонска тела (ацетон) у урину, квалитативно"/>
        <s v="Лаки ланци имуноглобулина (Бенце–Јонес) у урину, квалитативно"/>
        <s v="пХ урина "/>
        <s v="Протеини у урину, квалитативно са сулфосалицилном киселином"/>
        <s v="Протеини у урину, загревањем"/>
        <s v="Седимент урина, микроскопија"/>
        <s v="Уробилиноген у урину, квалитативно"/>
        <s v="Хлориди у дневном урину, потенциометрија"/>
        <s v="Креатинин клиренс у дневном урину"/>
        <s v="Креатинин у дневном урину, спектрофотометрија"/>
        <s v="Лактат дехидрогеназа (LDH) у дневном урину, спектрофотометрија"/>
        <s v="Мерење запремине 24 h–урина, дневног урина, волуметрија"/>
        <s v="Хемоглобин (крв) у фецесу, ензимски"/>
        <s v="Масти у фецесу, микроскопија"/>
        <s v="Несварена мишићна влакна у фецесу, микроскопија"/>
        <s v="Скроб у фецесу, микроскопија"/>
        <s v="Узимање узорка крви пункцијом за доказивање присуства антитела на вирус SARS-CoV-2, у амбуланти "/>
        <s v="Узимање узорка крви пункцијом за доказивање присуства антитела на вирус SARS-CoV-2, на терену "/>
        <s v="Квалитативно одређивaњe IgM i/ili IgG антитела на вирус SARS-CoV-2 имунохроматографским тестом "/>
        <s v="Лекарски преглед на терену"/>
        <s v="Терапеутска процедура која се односи на болести плућа и дисајних путева"/>
        <s v="Инструментација предела ува, носа и ждрела"/>
        <s v="Ексцизија/ одстрањивање ткива/ чишћење ране/ каутеризација промена предела ува, носа и ждрела"/>
        <s v="Медикација/локална ињекција/ инфилтрација/ апликација лека које се односи на предео ува, носа и ждрела"/>
        <s v="Завоји/ компресивни завој/ компресија/ тампонада која се односи на предео ува и носа"/>
        <s v="Завој/ тампонада која се односи на предео ока и припојака ока"/>
        <s v="Инцизија/ дренажа/ испирање/ аспирација/ одстрањивање течних продуката упалних процеса предела ока и припојака ока"/>
        <s v="Инструментација која се односи на предео ока и припојака ока"/>
        <s v="Медикација/локална ињекција/ инфилтрација/ апликација лека која се односи на предео ока и припојака ока"/>
        <s v="Санитетски превоз"/>
        <s v="Санитетски  превоз, хитан  који је оправдан и медицински неопходан   (без мед. пратње)"/>
        <s v="Санитетски превоз (медицинска пратња)"/>
        <s v="Посета патронажне сестре новорођенчету и породиљи  (0-1 месец)"/>
        <s v="Прва посета"/>
        <s v="Поновна посета"/>
        <s v="Посета патронажне сестре породици"/>
        <s v="Трудница"/>
        <s v="Трудница са високоризичном трудноћом"/>
        <s v="Одојче - прва посета (2 месец - 1 год.)"/>
        <s v="Одојче - поновна посета (2 месец - 1 год.)"/>
        <s v="Мало дете (1-2 год.)"/>
        <s v="Мало и предшколско дете (4 год.)"/>
        <s v="Одрасло становништво (65 и више година)"/>
        <s v="Укупно посета оболелом лицу по упуту лекара"/>
        <s v="Посета особама са инвалидитетом"/>
        <s v="Рендген скопија са циљаном графијом без контраста"/>
        <s v="Рендген скопија са циљаном графијом са контрастом"/>
        <s v="Рендген графија органа по системима, један правац"/>
        <s v="Рендген графија органа по системима у два правца"/>
        <s v="Рендген графија дојке у два правца (мамографија)"/>
        <s v="Рендген графија специјална снимања по системима у два или једном правцу"/>
        <s v="Сложени рендген прегледи"/>
        <s v="Скрининг/ рано откривање рака дојке"/>
        <s v="Прво читање мамографије у организованом скринингу"/>
        <s v="Рендгенографија зуба интраорална"/>
        <s v="Ортопантомограм"/>
        <s v="Телерендген"/>
        <s v="Doppler scan регија "/>
        <s v="Doppler scan органа"/>
        <s v="Сложени ултразвучни преглед"/>
        <s v="Ултразвучни преглед лимфних жлезда по системима"/>
        <s v="Ултразвучни преглед надбубрежних жлезда и ретроперитонеума"/>
        <s v="Ултразвучни преглед тестиса"/>
        <s v="Ултразвчни преглед меких ткива"/>
        <s v="Ултразвучни преглед коштаних ткива"/>
        <s v="Интернистички преглед - први"/>
        <s v="Интернистички преглед - први "/>
        <s v="Поновни специјалистичко-консултативни преглед"/>
        <s v="Тест функције кардиоваскуларног система"/>
        <s v="Тест функције плућа и дисајних путева"/>
        <s v="Електроф. сним. везано за кардиоваскул. систем (Холтер)"/>
        <s v="Пнеумофтизиолошки преглед - први"/>
        <s v="Пнеумофтизиолошки преглед - први (Поновни специјалистичко-консултативни преглед)"/>
        <s v="Тест осетљивости"/>
        <s v="Офталмолошки преглед - први"/>
        <s v="Превентивни офталмолошки преглед* мале деце у другој години живота, по упуту педијатра"/>
        <s v="Превентивни офталмолошки преглед* а мале деце у четвртој години живота по упуту педијатра"/>
        <s v="Превентивни офталмолошки преглед* деце  пред полазак у школу,  узраста у шестој/седмој години "/>
        <s v="Офталмолошки преглед у четрнаестој години (VII разред ОШ)"/>
        <s v="Офталмолошки преглед – први"/>
        <s v="Дијагностички тест за испитивање мотилитета ока и разрокости"/>
        <s v="Дијагностички тест за испитивање колорног вида"/>
        <s v="Дијагностички тест за испитивање бинокуларног вида"/>
        <s v="Дијагностички тест за испитивање прекорнеалног филма"/>
        <s v="Терапеутска процедура које се односи на предео ока и припојака ока"/>
        <s v="Физијатријски преглед - први"/>
        <s v="Превентивни преглед физијатра* мале деце у четвртој години живота по потреби и упуту педијатра"/>
        <s v="Превентивни преглед физијатра* деце  пред полазак у школу,  узраста у шестој/седмој години живота"/>
        <s v="Превентивни преглед физијатра*  деце  у десетој години живота (трећи разред основне школе)"/>
        <s v="Посебни физијатријски преглед"/>
        <s v="Мерење минералне густине костију (БМД) методом абсорпциометрије рендгенских зрака двоструке енергије (ДХА)"/>
        <s v="Електростимулација мишића"/>
        <s v="Интерферентне струје"/>
        <s v="Електрофореза"/>
        <s v="Галванизација"/>
        <s v="Дијадинамске струје"/>
        <s v="Високофреквентне струје (Краткоталасна дијатермија) - КТД"/>
        <s v="Транскутана електро неуро стимулација (ТЕНС)"/>
        <s v="Парафинотерапија или парафанготерапија"/>
        <s v="Криотерапија"/>
        <s v="Криомасажа"/>
        <s v="Кинезитерапија болести"/>
        <s v="Кинезитерапија деце са сметњама у развоју"/>
        <s v="Фототерапија - Зрачење инфрацрвеним, ултравиолетним и биоптрон"/>
        <s v="Биодоза - одређивање индивидуалне осетљивости на ултравиолетне зраке"/>
        <s v="Мануелна сегментна масажа"/>
        <s v="Ултразвук - директни"/>
        <s v="Сонофореза"/>
        <s v="Ултразвук - субаквални"/>
        <s v="Електромагнетна терапија"/>
        <s v="Ласер терапија"/>
        <s v="ОРЛ преглед - први"/>
        <s v="Превентивни ОРЛ преглед* мале деце у другој години живота  по потреби"/>
        <s v="Превентивни ОРЛ преглед* мале деце у четвртој години живота  по потреби"/>
        <s v="Превентивни ОРЛ преглед* деце у шестој/седмој години живота пред полазак у школу"/>
        <s v="ОРЛ  преглед - први "/>
        <s v="Тест функције чула слуха"/>
        <s v="Тест функције чула равнотеже"/>
        <s v="Психијатријски преглед - први"/>
        <s v="Психијатријски преглед - први "/>
        <s v="Поновни специјалистичко-консултат. преглед психијатра"/>
        <s v="Неуролошки преглед - први"/>
        <s v="Дерматовенеролошки преглед - први"/>
        <s v="Дерматовенеролошки преглед - први "/>
        <s v="Дерматоскопски преглед коже"/>
        <s v="Превентивни преглед"/>
        <s v="Систематски стоматолошки преглед са обрадом података"/>
        <s v="Стоматолошки преглед"/>
        <s v="Циљани преглед на рано откривање ортодонских аномалија деце"/>
        <s v="Циљани преглед на рано откривање ризика за настанак пародонтопатије"/>
        <s v="Циљани преглед на рано откривање ризика за настанак каријеса"/>
        <s v="Уклањање наслага"/>
        <s v="Локална апликација флуроида средње концентрације"/>
        <s v="Серијска апликација концентрованих флуорида"/>
        <s v="Заливање фисура (по зубу)"/>
        <s v="Мотивација и обучавање корисника у одржавању правилне хигијене"/>
        <s v="Индивидуално здравствено васпитни рад у ординацији/мотивација и обучавање у одржавању оралне хигијене"/>
        <s v="Рад у малој групи (6 до 9 особа)"/>
        <s v="Рад у великој групи (више од 30 особа)"/>
        <s v="Животна демонстрација (6 до 9 особа)"/>
        <s v="Предавање"/>
        <s v="Стоматолошки преглед - контролни"/>
        <s v="Специјалистички преглед"/>
        <s v="Специјалистички преглед - контролни"/>
        <s v="Превентивни испун"/>
        <s v="Терапија дубоког каријеса (без испуна)"/>
        <s v="Амалгамски испун на 1 површини"/>
        <s v="Амалгамски испун на 1 површини код деце до навршене 15 године живота"/>
        <s v="Амалгамски испун на 2 површине"/>
        <s v="Амалгамски испун на 2 површине код деце до навршене 15 године живота"/>
        <s v="Амалгамски испун на 3 површине"/>
        <s v="Амалгамски испун на 3 површине код деце до навршене 15 године живота"/>
        <s v="Надоградња фрактурираног зуба"/>
        <s v="Витална ампутација пулпе млечних зуба"/>
        <s v="Витална екстирпација пулпе млечних зуба"/>
        <s v="Витална ампутација"/>
        <s v="Мортална ампутација пулпе млечних зуба"/>
        <s v="Интерсеансно медикаментозно канално пуњење (по каналу)"/>
        <s v="Интерсеансно медикаментозно канално пуњење код зуба са незавршеним растом корена (по каналу)"/>
        <s v="Композитни испун на предњим зубима"/>
        <s v="Композитни испун на предњим зубима код деце до навршене 15 године живота"/>
        <s v="Композитни испун на бочним зубима"/>
        <s v="Композитни испун на бочним зубима код деце до навршене 15 године живота"/>
        <s v="Надоградња од естетског материјала (код повреда)"/>
        <s v="Ендодонтска терапија неинфициране пулпе по каналу"/>
        <s v="Ендодонтска терапија инфициране пулпе по каналу"/>
        <s v="Вађење страног тела из канала корена"/>
        <s v="Ретретман канала корена (по каналу)"/>
        <s v="Гласјономерни испун"/>
        <s v="Гласјономерни испун код деце до навршене 15 године живота"/>
        <s v="Локална апликација лека (тоxавит)"/>
        <s v="Лечење инфициране пулпе са незавршеним растом корена"/>
        <s v="Лечење неинфициране пулпе са незавршеним растом корена"/>
        <s v="Збрињавање мултиплих повреда зуба у деце"/>
        <s v="Селективно брушење зуба (по зубу)"/>
        <s v="Израда и анализа студијског модела"/>
        <s v="Анализа екстраоралне телерендгенорадиографије главе"/>
        <s v="Анализа ортопантомографа"/>
        <s v="Активни покретни ортодонтски апарат"/>
        <s v="Функционални ортодонтски апарат"/>
        <s v="Терапијска реадаптација покретног ортодонтског апарата"/>
        <s v="Репаратура ортодонтског апарата са отиском"/>
        <s v="Уклањање супрагингивалног зубног каменца по вилици"/>
        <s v="Обрада пародонталног џепа по зубу"/>
        <s v="Интралезијска и перилезијска апликација лека"/>
        <s v="Киретажа оралне слузокоже"/>
        <s v="Вађење зуба"/>
        <s v="Компликовано вађење зуба"/>
        <s v="Хируршко вађење зуба"/>
        <s v="Хируршко вађење импактираних умњака"/>
        <s v="Хируршко вађење импактираних очњака"/>
        <s v="Хируршка терапија зуба у ницању (циркумцизија)"/>
        <s v="Примарна обрада ране - интраорално"/>
        <s v="Уклањање конаца"/>
        <s v="Уклањање круста, покрова була или некротичних наслага"/>
        <s v="Каутеризација ткива"/>
        <s v="Елиминација иритација оралне слузокоже"/>
        <s v="Ресекција једнокорених зуба"/>
        <s v="Ресекција горњих двокорених зуба"/>
        <s v="Ресекција трокорених зуба"/>
        <s v="Хемисекција и дисекција зуба"/>
        <s v="Примарна пластика ОАК"/>
        <s v="Примарна пластика са вађењем корена из синуса"/>
        <s v="Хируршка терапија зуба у ницању (извлачење)"/>
        <s v="Уклањање мукозних циста"/>
        <s v="Уклањање мањих виличних циста"/>
        <s v="Уклањање већих виличних циста"/>
        <s v="Пластика плика и френулума"/>
        <s v="Ревизија синуса - Цалдwелл – Луц"/>
        <s v="Екстраорална инцизија апсцеса"/>
        <s v="Површинска локална анестезија"/>
        <s v="Инфилтрациона анестезија"/>
        <s v="Анестезија у оралној хирургији по започетом сату"/>
        <s v="Анестезија у максилофацијалној хирургији по започетом сату"/>
        <s v="Прва помоћ код мултиплих повреда зуба у деце"/>
        <s v="Прва помоћ код денталгија"/>
        <s v="Дренажа пародонталног абсцеса"/>
        <s v="Лечење алвеолита"/>
        <s v="Интраорална инцизија апсцеса"/>
        <s v="Заустављање крварења"/>
        <s v="Заустављање крварења хируршким путем"/>
        <s v="Реплантација сталних зуба"/>
        <s v="Прва помоћ код повреда"/>
        <s v="Фиксација трауматски луксираних зуба сплинтом/шином"/>
        <s v="Фиксација трауматски луксираних зуба композитним сплинтом/шином"/>
        <s v="Уклањање сплинта/шине"/>
        <s v="Антишок терапија"/>
        <s v="Витална ампутација/екстирпација код фрактура зуба са отвореном пулпом"/>
        <s v="Збрињавање повреда зуба са тежим поремећајима структуре"/>
        <s v="Репозиција луксиране доње вилице"/>
        <s v="Збрињавање прелома вилице методом жичане имобилизације"/>
        <s v="Збрињавање прелома вилице стандардном шином"/>
        <s v="Збрињавање деце са посебним потребама"/>
        <s v="Збрињавање особа са посебним потребама"/>
        <s v="Парцијална акрилатна протеза"/>
        <s v="Тотална протеза"/>
        <s v="Репаратура протезе - прелом плоче"/>
        <s v="Додатак зуба у протези"/>
        <s v="Додатак кукице у протези"/>
        <s v="Подлагање протезе директно - хладновезујући акрилат"/>
        <s v="Подлагање протезе индиректно"/>
        <s v="Консултативни преглед у другој установи"/>
        <s v="Композитни инлеј"/>
        <s v="Ендодонтска терапија зуба са компликованим каналним системима - по каналу"/>
        <s v="Примарна обрада ране без сутуре максилофацијалне регије"/>
        <s v="Примарна обрада ране са сутуром максилофацијалне регије"/>
        <s v="Уклањање бенигних коштаних тумора лица и вилице"/>
        <s v="Давање ињекције у терапијске / дијагностичке сврхе"/>
        <s v="Терапија интра и екстраоралних перфорација корена"/>
        <s v="Биопсија"/>
        <s v="Ексцизија бенигних/малигних кожних тумора са директном сутуром М.Ф. регија"/>
        <s v="Ексцизија бенигних/малигних тумора коже са реконструкцијом дефеката М.Ф. регија"/>
        <s v="Уклањање тумора слузокоже усне дупље"/>
        <s v="Малигни тумори усне &quot;V&quot; ексцизија"/>
        <s v="Малигни тумори усне &quot;W&quot; ексцизија"/>
        <s v="Хируршко лечење остеомијелитиса М.Ф. регије"/>
        <s v="Хируршко лечење остеомијелитиса М.Ф. регије - локалног"/>
        <s v="Некректомија по сеанси"/>
        <s v="Убризгавање лекова у пљувачну жлезду кроз изводни канал"/>
        <s v="Одстрањење калкулуса из изводног канала пљувачне жлезде"/>
        <s v="Вестибуларна плоча"/>
        <s v="Хемодијализа"/>
        <s v="Нископропусна хемодијализа"/>
        <s v="Високопропусна хемодијализа"/>
        <s v="Хемодијафилтрација"/>
        <s v="Континуирана перитонеална дијализа, дугорочна"/>
        <s v="Континуирана амбулаторна перитонеумска дијализа-CAPD"/>
        <s v="Аутоматска перитонеумска дијализа -APD"/>
        <s v="Интермитентна перитонеумска дијализа -IPD (болнички вид хроничног лечења)"/>
        <s v="МАЛО  ДЕТЕ (1-2 год.)" u="1"/>
        <s v="Превентивни   преглед у  I години студија (19 -20 година)" u="1"/>
        <s v=" ПРЕДАВАЊА" u="1"/>
        <s v="Циљани преглед на рано откривање ризика за насатанак пародонтопатије" u="1"/>
        <s v="Индивидуални здравствено васпитни рад - телефонско саветовалиште Деца Србије" u="1"/>
        <s v="Психосоцијална подршка пацијенту и породици*" u="1"/>
        <s v="Писмени налаз и мишљење социјалног радника*" u="1"/>
        <s v="Социотерапијски рад са пацијентом и породицом*" u="1"/>
        <s v="Превентивни   прегледи у III години студија (21 -22 година)" u="1"/>
        <s v="Сарадња са службама и стручњацима социјалне и здравствене заштите, као и другим институцијама*" u="1"/>
      </sharedItems>
    </cacheField>
    <cacheField name="План 2025." numFmtId="0">
      <sharedItems containsString="0" containsBlank="1" containsNumber="1" containsInteger="1" minValue="0" maxValue="3551732"/>
    </cacheField>
    <cacheField name="Извршење јануар - јун 2025." numFmtId="0">
      <sharedItems containsString="0" containsBlank="1" containsNumber="1" containsInteger="1" minValue="0" maxValue="16797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3">
  <r>
    <s v="1003 - Здравствена заштита деце предшколског узраста"/>
    <m/>
    <x v="0"/>
    <m/>
    <m/>
    <x v="0"/>
    <n v="131334"/>
    <n v="67777"/>
  </r>
  <r>
    <m/>
    <s v="ПРЕВЕНТИВА/ Прегледи лекара"/>
    <x v="0"/>
    <m/>
    <m/>
    <x v="0"/>
    <n v="39224"/>
    <n v="21465"/>
  </r>
  <r>
    <m/>
    <m/>
    <x v="1"/>
    <m/>
    <m/>
    <x v="1"/>
    <n v="11508"/>
    <n v="6195"/>
  </r>
  <r>
    <m/>
    <m/>
    <x v="2"/>
    <m/>
    <m/>
    <x v="2"/>
    <n v="7336"/>
    <n v="4429"/>
  </r>
  <r>
    <m/>
    <m/>
    <x v="0"/>
    <s v="1100023"/>
    <m/>
    <x v="3"/>
    <n v="3630"/>
    <n v="1109"/>
  </r>
  <r>
    <m/>
    <m/>
    <x v="0"/>
    <s v="1100023"/>
    <m/>
    <x v="4"/>
    <n v="1840"/>
    <n v="370"/>
  </r>
  <r>
    <m/>
    <m/>
    <x v="0"/>
    <s v="1100023"/>
    <m/>
    <x v="5"/>
    <n v="1866"/>
    <n v="2950"/>
  </r>
  <r>
    <m/>
    <m/>
    <x v="3"/>
    <m/>
    <m/>
    <x v="6"/>
    <n v="285"/>
    <n v="56"/>
  </r>
  <r>
    <m/>
    <m/>
    <x v="0"/>
    <s v="1100049"/>
    <m/>
    <x v="7"/>
    <n v="175"/>
    <n v="41"/>
  </r>
  <r>
    <m/>
    <m/>
    <x v="0"/>
    <s v="1100049"/>
    <m/>
    <x v="8"/>
    <n v="110"/>
    <n v="15"/>
  </r>
  <r>
    <m/>
    <m/>
    <x v="4"/>
    <m/>
    <m/>
    <x v="9"/>
    <n v="12365"/>
    <n v="7069"/>
  </r>
  <r>
    <m/>
    <m/>
    <x v="5"/>
    <m/>
    <s v="*"/>
    <x v="10"/>
    <n v="7730"/>
    <n v="2998"/>
  </r>
  <r>
    <m/>
    <m/>
    <x v="6"/>
    <m/>
    <m/>
    <x v="11"/>
    <m/>
    <n v="718"/>
  </r>
  <r>
    <m/>
    <s v="KУРАТИВА/ Прегледи лекара"/>
    <x v="0"/>
    <m/>
    <m/>
    <x v="0"/>
    <n v="92110"/>
    <n v="46312"/>
  </r>
  <r>
    <m/>
    <m/>
    <x v="7"/>
    <m/>
    <m/>
    <x v="12"/>
    <n v="66640"/>
    <n v="33090"/>
  </r>
  <r>
    <m/>
    <m/>
    <x v="8"/>
    <m/>
    <m/>
    <x v="13"/>
    <n v="14560"/>
    <n v="7508"/>
  </r>
  <r>
    <m/>
    <m/>
    <x v="9"/>
    <m/>
    <m/>
    <x v="14"/>
    <n v="120"/>
    <n v="56"/>
  </r>
  <r>
    <m/>
    <m/>
    <x v="10"/>
    <m/>
    <m/>
    <x v="15"/>
    <m/>
    <m/>
  </r>
  <r>
    <m/>
    <m/>
    <x v="11"/>
    <m/>
    <m/>
    <x v="16"/>
    <m/>
    <m/>
  </r>
  <r>
    <m/>
    <m/>
    <x v="12"/>
    <m/>
    <m/>
    <x v="17"/>
    <n v="10700"/>
    <n v="5580"/>
  </r>
  <r>
    <m/>
    <m/>
    <x v="13"/>
    <m/>
    <m/>
    <x v="18"/>
    <n v="90"/>
    <n v="78"/>
  </r>
  <r>
    <m/>
    <m/>
    <x v="14"/>
    <m/>
    <m/>
    <x v="19"/>
    <m/>
    <m/>
  </r>
  <r>
    <m/>
    <m/>
    <x v="15"/>
    <m/>
    <m/>
    <x v="20"/>
    <m/>
    <m/>
  </r>
  <r>
    <m/>
    <s v="ДИЈАГНОСТИЧКО ТЕРАПИЈСКЕ УСЛУГЕ"/>
    <x v="0"/>
    <m/>
    <m/>
    <x v="0"/>
    <n v="29660"/>
    <n v="13962"/>
  </r>
  <r>
    <m/>
    <m/>
    <x v="16"/>
    <m/>
    <m/>
    <x v="21"/>
    <n v="1180"/>
    <n v="393"/>
  </r>
  <r>
    <m/>
    <m/>
    <x v="17"/>
    <m/>
    <m/>
    <x v="22"/>
    <m/>
    <m/>
  </r>
  <r>
    <m/>
    <m/>
    <x v="18"/>
    <m/>
    <m/>
    <x v="23"/>
    <n v="2330"/>
    <n v="1071"/>
  </r>
  <r>
    <m/>
    <m/>
    <x v="19"/>
    <m/>
    <m/>
    <x v="24"/>
    <m/>
    <m/>
  </r>
  <r>
    <m/>
    <m/>
    <x v="20"/>
    <m/>
    <m/>
    <x v="25"/>
    <n v="10"/>
    <n v="10"/>
  </r>
  <r>
    <m/>
    <m/>
    <x v="21"/>
    <m/>
    <m/>
    <x v="26"/>
    <n v="24110"/>
    <n v="11551"/>
  </r>
  <r>
    <m/>
    <m/>
    <x v="22"/>
    <m/>
    <m/>
    <x v="27"/>
    <n v="2020"/>
    <n v="929"/>
  </r>
  <r>
    <m/>
    <m/>
    <x v="23"/>
    <m/>
    <m/>
    <x v="28"/>
    <m/>
    <m/>
  </r>
  <r>
    <m/>
    <m/>
    <x v="24"/>
    <m/>
    <m/>
    <x v="29"/>
    <m/>
    <m/>
  </r>
  <r>
    <m/>
    <m/>
    <x v="25"/>
    <m/>
    <m/>
    <x v="30"/>
    <n v="10"/>
    <n v="8"/>
  </r>
  <r>
    <m/>
    <m/>
    <x v="26"/>
    <m/>
    <m/>
    <x v="31"/>
    <m/>
    <m/>
  </r>
  <r>
    <m/>
    <s v="ЗДРАВСТВЕНО ВАСПИТАЊЕ"/>
    <x v="0"/>
    <m/>
    <m/>
    <x v="0"/>
    <n v="1455"/>
    <n v="402"/>
  </r>
  <r>
    <m/>
    <m/>
    <x v="27"/>
    <m/>
    <m/>
    <x v="32"/>
    <n v="1315"/>
    <n v="401"/>
  </r>
  <r>
    <m/>
    <m/>
    <x v="28"/>
    <m/>
    <m/>
    <x v="33"/>
    <n v="140"/>
    <n v="1"/>
  </r>
  <r>
    <m/>
    <m/>
    <x v="0"/>
    <s v="1000207"/>
    <s v="00"/>
    <x v="34"/>
    <n v="140"/>
    <n v="1"/>
  </r>
  <r>
    <m/>
    <m/>
    <x v="0"/>
    <s v="1000207"/>
    <s v="05"/>
    <x v="35"/>
    <m/>
    <m/>
  </r>
  <r>
    <m/>
    <s v="УКУПАН БРОЈ ПОСЕТА"/>
    <x v="0"/>
    <m/>
    <m/>
    <x v="0"/>
    <n v="147450"/>
    <n v="70500"/>
  </r>
  <r>
    <m/>
    <m/>
    <x v="0"/>
    <m/>
    <m/>
    <x v="0"/>
    <m/>
    <m/>
  </r>
  <r>
    <s v=" 1058 - Развојно саветовалиште"/>
    <m/>
    <x v="0"/>
    <m/>
    <m/>
    <x v="0"/>
    <m/>
    <m/>
  </r>
  <r>
    <m/>
    <s v="РАД ЛЕКАРА"/>
    <x v="0"/>
    <m/>
    <m/>
    <x v="0"/>
    <n v="0"/>
    <n v="0"/>
  </r>
  <r>
    <m/>
    <m/>
    <x v="3"/>
    <m/>
    <m/>
    <x v="6"/>
    <m/>
    <m/>
  </r>
  <r>
    <m/>
    <m/>
    <x v="29"/>
    <m/>
    <m/>
    <x v="36"/>
    <m/>
    <m/>
  </r>
  <r>
    <m/>
    <m/>
    <x v="30"/>
    <m/>
    <m/>
    <x v="37"/>
    <m/>
    <m/>
  </r>
  <r>
    <m/>
    <m/>
    <x v="31"/>
    <m/>
    <m/>
    <x v="38"/>
    <m/>
    <m/>
  </r>
  <r>
    <m/>
    <m/>
    <x v="32"/>
    <m/>
    <m/>
    <x v="39"/>
    <m/>
    <m/>
  </r>
  <r>
    <m/>
    <m/>
    <x v="13"/>
    <m/>
    <m/>
    <x v="18"/>
    <m/>
    <m/>
  </r>
  <r>
    <m/>
    <m/>
    <x v="24"/>
    <m/>
    <m/>
    <x v="29"/>
    <m/>
    <m/>
  </r>
  <r>
    <m/>
    <m/>
    <x v="11"/>
    <m/>
    <m/>
    <x v="16"/>
    <m/>
    <m/>
  </r>
  <r>
    <m/>
    <s v="РАД ПСИХОЛОГА"/>
    <x v="0"/>
    <m/>
    <m/>
    <x v="0"/>
    <n v="545"/>
    <n v="310"/>
  </r>
  <r>
    <m/>
    <m/>
    <x v="33"/>
    <m/>
    <m/>
    <x v="40"/>
    <n v="215"/>
    <n v="96"/>
  </r>
  <r>
    <m/>
    <m/>
    <x v="34"/>
    <m/>
    <m/>
    <x v="41"/>
    <n v="205"/>
    <n v="146"/>
  </r>
  <r>
    <m/>
    <m/>
    <x v="35"/>
    <m/>
    <m/>
    <x v="42"/>
    <n v="120"/>
    <n v="68"/>
  </r>
  <r>
    <m/>
    <m/>
    <x v="36"/>
    <m/>
    <m/>
    <x v="43"/>
    <n v="5"/>
    <m/>
  </r>
  <r>
    <m/>
    <s v="РАД ДЕФЕКТОЛОГА (ЛОГОПЕДА)"/>
    <x v="0"/>
    <m/>
    <m/>
    <x v="0"/>
    <n v="8245"/>
    <n v="4613"/>
  </r>
  <r>
    <m/>
    <m/>
    <x v="37"/>
    <m/>
    <m/>
    <x v="44"/>
    <n v="1785"/>
    <n v="1349"/>
  </r>
  <r>
    <m/>
    <m/>
    <x v="0"/>
    <s v="1700038"/>
    <m/>
    <x v="45"/>
    <n v="45"/>
    <n v="88"/>
  </r>
  <r>
    <m/>
    <m/>
    <x v="0"/>
    <s v="1700038"/>
    <m/>
    <x v="46"/>
    <n v="270"/>
    <n v="47"/>
  </r>
  <r>
    <m/>
    <m/>
    <x v="0"/>
    <s v="1700038"/>
    <m/>
    <x v="47"/>
    <n v="1470"/>
    <n v="1214"/>
  </r>
  <r>
    <m/>
    <m/>
    <x v="38"/>
    <m/>
    <m/>
    <x v="48"/>
    <n v="5700"/>
    <n v="2845"/>
  </r>
  <r>
    <m/>
    <m/>
    <x v="39"/>
    <m/>
    <m/>
    <x v="49"/>
    <n v="760"/>
    <n v="419"/>
  </r>
  <r>
    <m/>
    <s v="РАД СОЦИЈАЛНОГ РАДНИКА"/>
    <x v="0"/>
    <m/>
    <m/>
    <x v="0"/>
    <n v="142"/>
    <n v="77"/>
  </r>
  <r>
    <m/>
    <m/>
    <x v="27"/>
    <m/>
    <m/>
    <x v="32"/>
    <n v="140"/>
    <n v="76"/>
  </r>
  <r>
    <m/>
    <m/>
    <x v="28"/>
    <m/>
    <m/>
    <x v="33"/>
    <n v="2"/>
    <n v="1"/>
  </r>
  <r>
    <m/>
    <m/>
    <x v="0"/>
    <s v="1000207"/>
    <s v="00"/>
    <x v="34"/>
    <n v="2"/>
    <n v="1"/>
  </r>
  <r>
    <m/>
    <m/>
    <x v="0"/>
    <s v="1000207"/>
    <s v="05"/>
    <x v="35"/>
    <m/>
    <m/>
  </r>
  <r>
    <m/>
    <s v="БРОЈ КОРИСНИКА УСЛУГА"/>
    <x v="0"/>
    <m/>
    <m/>
    <x v="0"/>
    <n v="2175"/>
    <n v="1762"/>
  </r>
  <r>
    <m/>
    <s v="УКУПАН БРОЈ ПОСЕТА"/>
    <x v="0"/>
    <m/>
    <m/>
    <x v="0"/>
    <n v="8655"/>
    <n v="4955"/>
  </r>
  <r>
    <m/>
    <m/>
    <x v="0"/>
    <m/>
    <m/>
    <x v="0"/>
    <m/>
    <m/>
  </r>
  <r>
    <s v="1004 - Здравствена заштита деце школског узраста"/>
    <m/>
    <x v="0"/>
    <m/>
    <m/>
    <x v="0"/>
    <n v="110885"/>
    <n v="48002"/>
  </r>
  <r>
    <m/>
    <s v="ПРЕВЕНТИВА/ Прегледи лекара"/>
    <x v="0"/>
    <m/>
    <m/>
    <x v="0"/>
    <n v="13225"/>
    <n v="2597"/>
  </r>
  <r>
    <m/>
    <m/>
    <x v="40"/>
    <m/>
    <m/>
    <x v="50"/>
    <n v="7282"/>
    <n v="156"/>
  </r>
  <r>
    <m/>
    <m/>
    <x v="0"/>
    <s v="1100031"/>
    <m/>
    <x v="51"/>
    <n v="1403"/>
    <n v="21"/>
  </r>
  <r>
    <m/>
    <m/>
    <x v="0"/>
    <s v="1100031"/>
    <m/>
    <x v="52"/>
    <n v="1360"/>
    <n v="21"/>
  </r>
  <r>
    <m/>
    <m/>
    <x v="0"/>
    <s v="1100031"/>
    <m/>
    <x v="53"/>
    <n v="1373"/>
    <n v="11"/>
  </r>
  <r>
    <m/>
    <m/>
    <x v="0"/>
    <s v="1100031"/>
    <m/>
    <x v="54"/>
    <n v="1316"/>
    <n v="11"/>
  </r>
  <r>
    <m/>
    <m/>
    <x v="0"/>
    <s v="1100031"/>
    <m/>
    <x v="55"/>
    <n v="942"/>
    <n v="46"/>
  </r>
  <r>
    <m/>
    <m/>
    <x v="0"/>
    <s v="1100031"/>
    <m/>
    <x v="56"/>
    <n v="888"/>
    <n v="46"/>
  </r>
  <r>
    <m/>
    <m/>
    <x v="3"/>
    <m/>
    <m/>
    <x v="6"/>
    <n v="18"/>
    <n v="0"/>
  </r>
  <r>
    <m/>
    <m/>
    <x v="0"/>
    <s v="1100049"/>
    <m/>
    <x v="57"/>
    <n v="3"/>
    <m/>
  </r>
  <r>
    <m/>
    <m/>
    <x v="0"/>
    <s v="1100049"/>
    <m/>
    <x v="58"/>
    <n v="3"/>
    <m/>
  </r>
  <r>
    <m/>
    <m/>
    <x v="0"/>
    <s v="1100049"/>
    <m/>
    <x v="59"/>
    <n v="3"/>
    <m/>
  </r>
  <r>
    <m/>
    <m/>
    <x v="0"/>
    <s v="1100049"/>
    <m/>
    <x v="60"/>
    <n v="3"/>
    <m/>
  </r>
  <r>
    <m/>
    <m/>
    <x v="0"/>
    <s v="1100049"/>
    <m/>
    <x v="61"/>
    <n v="3"/>
    <m/>
  </r>
  <r>
    <m/>
    <m/>
    <x v="0"/>
    <s v="1100049"/>
    <m/>
    <x v="62"/>
    <n v="3"/>
    <m/>
  </r>
  <r>
    <m/>
    <m/>
    <x v="4"/>
    <m/>
    <m/>
    <x v="9"/>
    <n v="4190"/>
    <n v="1800"/>
  </r>
  <r>
    <m/>
    <m/>
    <x v="5"/>
    <m/>
    <s v="*"/>
    <x v="10"/>
    <n v="1735"/>
    <n v="641"/>
  </r>
  <r>
    <m/>
    <m/>
    <x v="41"/>
    <m/>
    <m/>
    <x v="63"/>
    <m/>
    <m/>
  </r>
  <r>
    <m/>
    <m/>
    <x v="42"/>
    <m/>
    <m/>
    <x v="64"/>
    <m/>
    <m/>
  </r>
  <r>
    <m/>
    <m/>
    <x v="43"/>
    <m/>
    <m/>
    <x v="65"/>
    <m/>
    <m/>
  </r>
  <r>
    <m/>
    <s v="KУРАТИВА/ Прегледи лекара"/>
    <x v="0"/>
    <m/>
    <m/>
    <x v="0"/>
    <n v="97660"/>
    <n v="45405"/>
  </r>
  <r>
    <m/>
    <m/>
    <x v="7"/>
    <m/>
    <m/>
    <x v="12"/>
    <n v="63740"/>
    <n v="31117"/>
  </r>
  <r>
    <m/>
    <m/>
    <x v="8"/>
    <m/>
    <m/>
    <x v="13"/>
    <n v="13500"/>
    <n v="5907"/>
  </r>
  <r>
    <m/>
    <m/>
    <x v="9"/>
    <m/>
    <m/>
    <x v="14"/>
    <n v="5"/>
    <n v="6"/>
  </r>
  <r>
    <m/>
    <m/>
    <x v="10"/>
    <m/>
    <m/>
    <x v="15"/>
    <n v="5"/>
    <m/>
  </r>
  <r>
    <m/>
    <m/>
    <x v="11"/>
    <m/>
    <m/>
    <x v="16"/>
    <m/>
    <m/>
  </r>
  <r>
    <m/>
    <m/>
    <x v="12"/>
    <m/>
    <m/>
    <x v="17"/>
    <n v="20100"/>
    <n v="8293"/>
  </r>
  <r>
    <m/>
    <m/>
    <x v="13"/>
    <m/>
    <m/>
    <x v="18"/>
    <n v="310"/>
    <n v="82"/>
  </r>
  <r>
    <m/>
    <m/>
    <x v="14"/>
    <m/>
    <m/>
    <x v="19"/>
    <m/>
    <m/>
  </r>
  <r>
    <m/>
    <m/>
    <x v="15"/>
    <m/>
    <m/>
    <x v="20"/>
    <m/>
    <m/>
  </r>
  <r>
    <m/>
    <s v="ДИЈАГНОСТИЧКО ТЕРАПИЈСКЕ УСЛУГЕ"/>
    <x v="0"/>
    <m/>
    <m/>
    <x v="0"/>
    <n v="4515"/>
    <n v="1765"/>
  </r>
  <r>
    <m/>
    <m/>
    <x v="16"/>
    <m/>
    <m/>
    <x v="21"/>
    <n v="460"/>
    <n v="119"/>
  </r>
  <r>
    <m/>
    <m/>
    <x v="17"/>
    <m/>
    <m/>
    <x v="22"/>
    <m/>
    <m/>
  </r>
  <r>
    <m/>
    <m/>
    <x v="18"/>
    <m/>
    <m/>
    <x v="23"/>
    <n v="955"/>
    <n v="499"/>
  </r>
  <r>
    <m/>
    <m/>
    <x v="19"/>
    <m/>
    <m/>
    <x v="24"/>
    <m/>
    <m/>
  </r>
  <r>
    <m/>
    <m/>
    <x v="20"/>
    <m/>
    <m/>
    <x v="25"/>
    <n v="55"/>
    <n v="15"/>
  </r>
  <r>
    <m/>
    <m/>
    <x v="21"/>
    <m/>
    <m/>
    <x v="26"/>
    <n v="2190"/>
    <n v="726"/>
  </r>
  <r>
    <m/>
    <m/>
    <x v="22"/>
    <m/>
    <m/>
    <x v="27"/>
    <n v="765"/>
    <n v="386"/>
  </r>
  <r>
    <m/>
    <m/>
    <x v="23"/>
    <m/>
    <m/>
    <x v="28"/>
    <m/>
    <m/>
  </r>
  <r>
    <m/>
    <m/>
    <x v="25"/>
    <m/>
    <m/>
    <x v="30"/>
    <n v="15"/>
    <n v="9"/>
  </r>
  <r>
    <m/>
    <m/>
    <x v="24"/>
    <m/>
    <m/>
    <x v="29"/>
    <n v="75"/>
    <n v="11"/>
  </r>
  <r>
    <m/>
    <m/>
    <x v="26"/>
    <m/>
    <m/>
    <x v="31"/>
    <m/>
    <m/>
  </r>
  <r>
    <m/>
    <s v="ЗДРАВСТВЕНО ВАСПИТАЊЕ"/>
    <x v="0"/>
    <m/>
    <m/>
    <x v="0"/>
    <n v="270"/>
    <n v="28"/>
  </r>
  <r>
    <m/>
    <m/>
    <x v="27"/>
    <m/>
    <m/>
    <x v="32"/>
    <n v="230"/>
    <n v="24"/>
  </r>
  <r>
    <m/>
    <m/>
    <x v="28"/>
    <m/>
    <m/>
    <x v="33"/>
    <n v="40"/>
    <n v="4"/>
  </r>
  <r>
    <m/>
    <m/>
    <x v="0"/>
    <s v="1000207"/>
    <s v="00"/>
    <x v="34"/>
    <n v="40"/>
    <n v="4"/>
  </r>
  <r>
    <m/>
    <m/>
    <x v="0"/>
    <s v="1000207"/>
    <s v="05"/>
    <x v="35"/>
    <m/>
    <m/>
  </r>
  <r>
    <m/>
    <s v="УКУПАН БРОЈ ПОСЕТА"/>
    <x v="0"/>
    <m/>
    <m/>
    <x v="0"/>
    <n v="110550"/>
    <n v="49626"/>
  </r>
  <r>
    <m/>
    <m/>
    <x v="0"/>
    <m/>
    <m/>
    <x v="0"/>
    <m/>
    <m/>
  </r>
  <r>
    <s v="1059 - Саветовалиште за младе"/>
    <m/>
    <x v="0"/>
    <m/>
    <m/>
    <x v="0"/>
    <m/>
    <m/>
  </r>
  <r>
    <m/>
    <s v="ЗДРАВСТВЕНО ВАСПИТАЊЕ"/>
    <x v="0"/>
    <m/>
    <m/>
    <x v="0"/>
    <n v="515"/>
    <n v="136"/>
  </r>
  <r>
    <m/>
    <m/>
    <x v="27"/>
    <m/>
    <m/>
    <x v="32"/>
    <n v="515"/>
    <n v="136"/>
  </r>
  <r>
    <m/>
    <m/>
    <x v="0"/>
    <s v="1000215"/>
    <m/>
    <x v="66"/>
    <m/>
    <m/>
  </r>
  <r>
    <m/>
    <m/>
    <x v="0"/>
    <s v="1000215"/>
    <m/>
    <x v="67"/>
    <m/>
    <m/>
  </r>
  <r>
    <m/>
    <m/>
    <x v="0"/>
    <s v="1000215"/>
    <m/>
    <x v="68"/>
    <n v="50"/>
    <n v="37"/>
  </r>
  <r>
    <m/>
    <m/>
    <x v="0"/>
    <s v="1000215"/>
    <m/>
    <x v="69"/>
    <n v="465"/>
    <n v="99"/>
  </r>
  <r>
    <m/>
    <m/>
    <x v="28"/>
    <m/>
    <m/>
    <x v="33"/>
    <n v="0"/>
    <n v="0"/>
  </r>
  <r>
    <m/>
    <m/>
    <x v="0"/>
    <s v="1000207"/>
    <s v="00"/>
    <x v="34"/>
    <m/>
    <m/>
  </r>
  <r>
    <m/>
    <m/>
    <x v="0"/>
    <s v="1000207"/>
    <s v="05"/>
    <x v="35"/>
    <m/>
    <m/>
  </r>
  <r>
    <m/>
    <s v="РАД ПСИХОЛОГА"/>
    <x v="0"/>
    <m/>
    <m/>
    <x v="0"/>
    <n v="505"/>
    <n v="190"/>
  </r>
  <r>
    <m/>
    <m/>
    <x v="33"/>
    <m/>
    <m/>
    <x v="40"/>
    <n v="120"/>
    <n v="40"/>
  </r>
  <r>
    <m/>
    <m/>
    <x v="34"/>
    <m/>
    <m/>
    <x v="41"/>
    <n v="370"/>
    <n v="143"/>
  </r>
  <r>
    <m/>
    <m/>
    <x v="35"/>
    <m/>
    <m/>
    <x v="42"/>
    <m/>
    <m/>
  </r>
  <r>
    <m/>
    <m/>
    <x v="36"/>
    <m/>
    <m/>
    <x v="43"/>
    <n v="15"/>
    <n v="7"/>
  </r>
  <r>
    <m/>
    <s v="РАД СОЦИЈАЛНОГ РАДНИКА"/>
    <x v="0"/>
    <m/>
    <m/>
    <x v="0"/>
    <n v="0"/>
    <n v="0"/>
  </r>
  <r>
    <m/>
    <m/>
    <x v="27"/>
    <m/>
    <m/>
    <x v="32"/>
    <m/>
    <m/>
  </r>
  <r>
    <m/>
    <m/>
    <x v="28"/>
    <m/>
    <m/>
    <x v="33"/>
    <m/>
    <m/>
  </r>
  <r>
    <m/>
    <s v="БРОЈ КОРИСНИКА УСЛУГА"/>
    <x v="0"/>
    <m/>
    <m/>
    <x v="0"/>
    <n v="281"/>
    <n v="134"/>
  </r>
  <r>
    <m/>
    <s v="УКУПАН БРОЈ ПОСЕТА"/>
    <x v="0"/>
    <m/>
    <m/>
    <x v="0"/>
    <n v="726"/>
    <n v="287"/>
  </r>
  <r>
    <m/>
    <m/>
    <x v="0"/>
    <m/>
    <m/>
    <x v="0"/>
    <m/>
    <m/>
  </r>
  <r>
    <s v="1008 - Здравствена заштита жена"/>
    <m/>
    <x v="0"/>
    <m/>
    <m/>
    <x v="0"/>
    <n v="85728"/>
    <n v="24797"/>
  </r>
  <r>
    <m/>
    <s v="ПРЕВЕНТИВА/ Прегледи лекара"/>
    <x v="0"/>
    <m/>
    <m/>
    <x v="0"/>
    <n v="58048"/>
    <n v="15329"/>
  </r>
  <r>
    <m/>
    <m/>
    <x v="44"/>
    <m/>
    <m/>
    <x v="70"/>
    <n v="5500"/>
    <n v="2526"/>
  </r>
  <r>
    <m/>
    <m/>
    <x v="45"/>
    <m/>
    <m/>
    <x v="71"/>
    <n v="4454"/>
    <m/>
  </r>
  <r>
    <m/>
    <m/>
    <x v="46"/>
    <m/>
    <m/>
    <x v="72"/>
    <n v="4454"/>
    <n v="177"/>
  </r>
  <r>
    <m/>
    <m/>
    <x v="47"/>
    <m/>
    <m/>
    <x v="73"/>
    <n v="3555"/>
    <m/>
  </r>
  <r>
    <m/>
    <m/>
    <x v="48"/>
    <m/>
    <m/>
    <x v="74"/>
    <n v="4443"/>
    <m/>
  </r>
  <r>
    <m/>
    <m/>
    <x v="49"/>
    <m/>
    <m/>
    <x v="75"/>
    <n v="4443"/>
    <n v="1058"/>
  </r>
  <r>
    <m/>
    <m/>
    <x v="50"/>
    <m/>
    <m/>
    <x v="76"/>
    <n v="6249"/>
    <m/>
  </r>
  <r>
    <m/>
    <m/>
    <x v="51"/>
    <m/>
    <m/>
    <x v="77"/>
    <n v="1650"/>
    <n v="556"/>
  </r>
  <r>
    <m/>
    <m/>
    <x v="52"/>
    <m/>
    <m/>
    <x v="78"/>
    <n v="2300"/>
    <n v="1053"/>
  </r>
  <r>
    <m/>
    <m/>
    <x v="53"/>
    <m/>
    <m/>
    <x v="79"/>
    <n v="2630"/>
    <n v="1967"/>
  </r>
  <r>
    <m/>
    <m/>
    <x v="0"/>
    <s v="1300037"/>
    <s v="06"/>
    <x v="80"/>
    <n v="1930"/>
    <n v="1158"/>
  </r>
  <r>
    <m/>
    <m/>
    <x v="0"/>
    <s v="1300037"/>
    <s v="00"/>
    <x v="81"/>
    <n v="700"/>
    <n v="809"/>
  </r>
  <r>
    <m/>
    <m/>
    <x v="54"/>
    <m/>
    <m/>
    <x v="82"/>
    <n v="11580"/>
    <n v="6421"/>
  </r>
  <r>
    <m/>
    <m/>
    <x v="55"/>
    <m/>
    <m/>
    <x v="83"/>
    <n v="500"/>
    <n v="154"/>
  </r>
  <r>
    <m/>
    <m/>
    <x v="56"/>
    <m/>
    <m/>
    <x v="84"/>
    <n v="500"/>
    <n v="152"/>
  </r>
  <r>
    <m/>
    <m/>
    <x v="57"/>
    <m/>
    <m/>
    <x v="85"/>
    <n v="3860"/>
    <n v="415"/>
  </r>
  <r>
    <m/>
    <m/>
    <x v="0"/>
    <s v="1300169"/>
    <s v="00"/>
    <x v="86"/>
    <n v="1930"/>
    <n v="411"/>
  </r>
  <r>
    <m/>
    <m/>
    <x v="0"/>
    <s v="1300169"/>
    <s v="09"/>
    <x v="87"/>
    <n v="1930"/>
    <n v="4"/>
  </r>
  <r>
    <m/>
    <m/>
    <x v="58"/>
    <m/>
    <m/>
    <x v="88"/>
    <n v="1930"/>
    <n v="850"/>
  </r>
  <r>
    <m/>
    <s v="KУРАТИВА/ Прегледи лекара"/>
    <x v="0"/>
    <m/>
    <m/>
    <x v="0"/>
    <n v="27680"/>
    <n v="9468"/>
  </r>
  <r>
    <m/>
    <m/>
    <x v="59"/>
    <m/>
    <m/>
    <x v="89"/>
    <n v="7260"/>
    <n v="1058"/>
  </r>
  <r>
    <m/>
    <m/>
    <x v="60"/>
    <m/>
    <m/>
    <x v="90"/>
    <n v="10900"/>
    <n v="3792"/>
  </r>
  <r>
    <m/>
    <m/>
    <x v="61"/>
    <m/>
    <m/>
    <x v="91"/>
    <m/>
    <m/>
  </r>
  <r>
    <m/>
    <m/>
    <x v="12"/>
    <m/>
    <m/>
    <x v="17"/>
    <n v="5525"/>
    <n v="2830"/>
  </r>
  <r>
    <m/>
    <m/>
    <x v="11"/>
    <m/>
    <m/>
    <x v="16"/>
    <m/>
    <m/>
  </r>
  <r>
    <m/>
    <m/>
    <x v="13"/>
    <m/>
    <m/>
    <x v="18"/>
    <n v="1115"/>
    <n v="274"/>
  </r>
  <r>
    <m/>
    <m/>
    <x v="62"/>
    <m/>
    <m/>
    <x v="92"/>
    <n v="2880"/>
    <n v="1514"/>
  </r>
  <r>
    <m/>
    <m/>
    <x v="63"/>
    <m/>
    <m/>
    <x v="93"/>
    <m/>
    <m/>
  </r>
  <r>
    <m/>
    <s v="ДИЈАГНОСТИЧКО ТЕРАПИЈСКЕ УСЛУГЕ"/>
    <x v="0"/>
    <m/>
    <m/>
    <x v="0"/>
    <n v="10970"/>
    <n v="4509"/>
  </r>
  <r>
    <m/>
    <m/>
    <x v="64"/>
    <m/>
    <m/>
    <x v="94"/>
    <n v="5589"/>
    <n v="2740"/>
  </r>
  <r>
    <m/>
    <m/>
    <x v="65"/>
    <m/>
    <m/>
    <x v="95"/>
    <m/>
    <m/>
  </r>
  <r>
    <m/>
    <m/>
    <x v="16"/>
    <m/>
    <m/>
    <x v="21"/>
    <n v="780"/>
    <n v="381"/>
  </r>
  <r>
    <m/>
    <m/>
    <x v="66"/>
    <m/>
    <m/>
    <x v="96"/>
    <n v="1110"/>
    <n v="173"/>
  </r>
  <r>
    <m/>
    <m/>
    <x v="67"/>
    <m/>
    <m/>
    <x v="97"/>
    <n v="285"/>
    <n v="141"/>
  </r>
  <r>
    <m/>
    <m/>
    <x v="68"/>
    <m/>
    <m/>
    <x v="98"/>
    <m/>
    <m/>
  </r>
  <r>
    <m/>
    <m/>
    <x v="69"/>
    <m/>
    <m/>
    <x v="99"/>
    <n v="23"/>
    <n v="8"/>
  </r>
  <r>
    <m/>
    <m/>
    <x v="70"/>
    <m/>
    <m/>
    <x v="100"/>
    <n v="25"/>
    <n v="13"/>
  </r>
  <r>
    <m/>
    <m/>
    <x v="71"/>
    <m/>
    <m/>
    <x v="101"/>
    <n v="23"/>
    <n v="10"/>
  </r>
  <r>
    <m/>
    <m/>
    <x v="21"/>
    <m/>
    <m/>
    <x v="26"/>
    <m/>
    <m/>
  </r>
  <r>
    <m/>
    <m/>
    <x v="22"/>
    <m/>
    <m/>
    <x v="27"/>
    <m/>
    <m/>
  </r>
  <r>
    <m/>
    <m/>
    <x v="18"/>
    <m/>
    <m/>
    <x v="23"/>
    <m/>
    <m/>
  </r>
  <r>
    <m/>
    <m/>
    <x v="24"/>
    <m/>
    <m/>
    <x v="29"/>
    <n v="3135"/>
    <n v="1043"/>
  </r>
  <r>
    <m/>
    <m/>
    <x v="72"/>
    <m/>
    <m/>
    <x v="102"/>
    <m/>
    <m/>
  </r>
  <r>
    <m/>
    <m/>
    <x v="73"/>
    <m/>
    <m/>
    <x v="103"/>
    <m/>
    <m/>
  </r>
  <r>
    <m/>
    <s v="ЗДРАВСТВЕНО ВАСПИТАЊЕ"/>
    <x v="0"/>
    <m/>
    <m/>
    <x v="0"/>
    <n v="2504"/>
    <n v="1051"/>
  </r>
  <r>
    <m/>
    <m/>
    <x v="27"/>
    <m/>
    <m/>
    <x v="32"/>
    <n v="2500"/>
    <n v="1044"/>
  </r>
  <r>
    <m/>
    <m/>
    <x v="0"/>
    <s v="1000215"/>
    <m/>
    <x v="104"/>
    <n v="2500"/>
    <n v="1044"/>
  </r>
  <r>
    <m/>
    <m/>
    <x v="0"/>
    <s v="1000215"/>
    <s v="32*"/>
    <x v="105"/>
    <m/>
    <m/>
  </r>
  <r>
    <m/>
    <m/>
    <x v="28"/>
    <m/>
    <m/>
    <x v="33"/>
    <n v="4"/>
    <n v="7"/>
  </r>
  <r>
    <m/>
    <m/>
    <x v="0"/>
    <s v="1000207"/>
    <s v="00"/>
    <x v="34"/>
    <n v="4"/>
    <n v="7"/>
  </r>
  <r>
    <m/>
    <m/>
    <x v="0"/>
    <s v="1000207"/>
    <s v="05"/>
    <x v="35"/>
    <m/>
    <m/>
  </r>
  <r>
    <m/>
    <s v="УКУПАН БРОЈ ТРУДНИЦА"/>
    <x v="0"/>
    <m/>
    <m/>
    <x v="0"/>
    <m/>
    <n v="1267"/>
  </r>
  <r>
    <m/>
    <s v="БРОЈ ТРУДНИЦА СА ВИСОКОРИЗИЧНОМ ТРУДНОЋОМ"/>
    <x v="0"/>
    <m/>
    <m/>
    <x v="0"/>
    <m/>
    <n v="457"/>
  </r>
  <r>
    <m/>
    <s v="БРОЈ ПАРОВА УКЉУЧЕНИХ У ШКОЛУ РОДИТЕЉСТВА"/>
    <x v="0"/>
    <m/>
    <m/>
    <x v="0"/>
    <m/>
    <n v="12"/>
  </r>
  <r>
    <m/>
    <s v="БРОЈ ТРУДНИЦА КОЈЕ СУ ПРОШЛЕ ПСИХОФИЗИЧКУ ПРИПРЕМУ ЗА ПОРОЂАЈ"/>
    <x v="0"/>
    <m/>
    <m/>
    <x v="0"/>
    <m/>
    <m/>
  </r>
  <r>
    <m/>
    <s v="УКУПАН БРОЈ ПОСЕТА"/>
    <x v="0"/>
    <m/>
    <m/>
    <x v="0"/>
    <n v="57675"/>
    <n v="28951"/>
  </r>
  <r>
    <m/>
    <m/>
    <x v="0"/>
    <m/>
    <m/>
    <x v="0"/>
    <m/>
    <m/>
  </r>
  <r>
    <s v="1001 - Здравствена заштита одраслог становништва"/>
    <m/>
    <x v="0"/>
    <m/>
    <m/>
    <x v="0"/>
    <n v="711714"/>
    <n v="347570"/>
  </r>
  <r>
    <m/>
    <s v="ПРЕВЕНТИВА/ Прегледи лекара"/>
    <x v="0"/>
    <m/>
    <m/>
    <x v="0"/>
    <n v="49904"/>
    <n v="7796"/>
  </r>
  <r>
    <m/>
    <m/>
    <x v="74"/>
    <m/>
    <m/>
    <x v="106"/>
    <n v="3260"/>
    <n v="1078"/>
  </r>
  <r>
    <m/>
    <m/>
    <x v="0"/>
    <s v="1200013"/>
    <m/>
    <x v="107"/>
    <n v="410"/>
    <n v="75"/>
  </r>
  <r>
    <m/>
    <m/>
    <x v="0"/>
    <s v="1200013"/>
    <m/>
    <x v="108"/>
    <n v="2850"/>
    <n v="1003"/>
  </r>
  <r>
    <m/>
    <m/>
    <x v="45"/>
    <m/>
    <m/>
    <x v="71"/>
    <n v="11250"/>
    <n v="4"/>
  </r>
  <r>
    <m/>
    <m/>
    <x v="75"/>
    <m/>
    <m/>
    <x v="109"/>
    <n v="6000"/>
    <n v="2016"/>
  </r>
  <r>
    <m/>
    <m/>
    <x v="76"/>
    <m/>
    <m/>
    <x v="110"/>
    <n v="5000"/>
    <n v="1323"/>
  </r>
  <r>
    <m/>
    <m/>
    <x v="77"/>
    <m/>
    <m/>
    <x v="111"/>
    <n v="3000"/>
    <n v="671"/>
  </r>
  <r>
    <m/>
    <m/>
    <x v="0"/>
    <n v="1200070"/>
    <m/>
    <x v="112"/>
    <n v="1500"/>
    <n v="335"/>
  </r>
  <r>
    <m/>
    <m/>
    <x v="0"/>
    <n v="1200070"/>
    <m/>
    <x v="113"/>
    <n v="1500"/>
    <n v="336"/>
  </r>
  <r>
    <m/>
    <m/>
    <x v="78"/>
    <m/>
    <s v="33"/>
    <x v="114"/>
    <n v="11284"/>
    <n v="509"/>
  </r>
  <r>
    <m/>
    <m/>
    <x v="5"/>
    <m/>
    <m/>
    <x v="10"/>
    <n v="10110"/>
    <n v="2195"/>
  </r>
  <r>
    <m/>
    <s v="КУРАТИВА/Прегледи лекара"/>
    <x v="0"/>
    <m/>
    <m/>
    <x v="0"/>
    <n v="661810"/>
    <n v="339774"/>
  </r>
  <r>
    <m/>
    <m/>
    <x v="79"/>
    <m/>
    <m/>
    <x v="115"/>
    <n v="172830"/>
    <n v="102102"/>
  </r>
  <r>
    <m/>
    <m/>
    <x v="80"/>
    <m/>
    <m/>
    <x v="116"/>
    <n v="315610"/>
    <n v="147854"/>
  </r>
  <r>
    <m/>
    <m/>
    <x v="81"/>
    <m/>
    <m/>
    <x v="117"/>
    <n v="2830"/>
    <n v="1399"/>
  </r>
  <r>
    <m/>
    <m/>
    <x v="12"/>
    <m/>
    <m/>
    <x v="17"/>
    <n v="151900"/>
    <n v="72041"/>
  </r>
  <r>
    <m/>
    <m/>
    <x v="11"/>
    <m/>
    <m/>
    <x v="16"/>
    <n v="45"/>
    <n v="26"/>
  </r>
  <r>
    <m/>
    <m/>
    <x v="13"/>
    <m/>
    <m/>
    <x v="18"/>
    <n v="16930"/>
    <n v="15138"/>
  </r>
  <r>
    <m/>
    <m/>
    <x v="14"/>
    <m/>
    <m/>
    <x v="19"/>
    <m/>
    <m/>
  </r>
  <r>
    <m/>
    <m/>
    <x v="15"/>
    <m/>
    <m/>
    <x v="20"/>
    <m/>
    <m/>
  </r>
  <r>
    <m/>
    <m/>
    <x v="82"/>
    <m/>
    <m/>
    <x v="118"/>
    <m/>
    <m/>
  </r>
  <r>
    <m/>
    <m/>
    <x v="83"/>
    <m/>
    <m/>
    <x v="119"/>
    <n v="25"/>
    <n v="8"/>
  </r>
  <r>
    <m/>
    <m/>
    <x v="84"/>
    <m/>
    <m/>
    <x v="120"/>
    <n v="805"/>
    <n v="591"/>
  </r>
  <r>
    <m/>
    <m/>
    <x v="85"/>
    <m/>
    <m/>
    <x v="121"/>
    <n v="835"/>
    <n v="615"/>
  </r>
  <r>
    <m/>
    <s v="ДИЈАГНОСТИЧКО ТЕРАПИЈСКЕ УСЛУГЕ"/>
    <x v="0"/>
    <m/>
    <m/>
    <x v="0"/>
    <n v="214017"/>
    <n v="103646"/>
  </r>
  <r>
    <m/>
    <m/>
    <x v="16"/>
    <m/>
    <m/>
    <x v="21"/>
    <m/>
    <m/>
  </r>
  <r>
    <m/>
    <m/>
    <x v="23"/>
    <m/>
    <m/>
    <x v="28"/>
    <n v="5660"/>
    <n v="3588"/>
  </r>
  <r>
    <m/>
    <m/>
    <x v="25"/>
    <m/>
    <m/>
    <x v="30"/>
    <m/>
    <m/>
  </r>
  <r>
    <m/>
    <m/>
    <x v="86"/>
    <m/>
    <m/>
    <x v="122"/>
    <m/>
    <m/>
  </r>
  <r>
    <m/>
    <m/>
    <x v="26"/>
    <m/>
    <m/>
    <x v="31"/>
    <n v="1010"/>
    <n v="586"/>
  </r>
  <r>
    <m/>
    <m/>
    <x v="17"/>
    <m/>
    <m/>
    <x v="22"/>
    <m/>
    <m/>
  </r>
  <r>
    <m/>
    <m/>
    <x v="18"/>
    <m/>
    <m/>
    <x v="23"/>
    <n v="32270"/>
    <n v="14590"/>
  </r>
  <r>
    <m/>
    <m/>
    <x v="19"/>
    <m/>
    <m/>
    <x v="24"/>
    <m/>
    <m/>
  </r>
  <r>
    <m/>
    <m/>
    <x v="20"/>
    <m/>
    <m/>
    <x v="25"/>
    <m/>
    <m/>
  </r>
  <r>
    <m/>
    <m/>
    <x v="21"/>
    <m/>
    <m/>
    <x v="26"/>
    <n v="104930"/>
    <n v="49338"/>
  </r>
  <r>
    <m/>
    <m/>
    <x v="22"/>
    <m/>
    <m/>
    <x v="27"/>
    <n v="32206"/>
    <n v="14564"/>
  </r>
  <r>
    <m/>
    <m/>
    <x v="24"/>
    <m/>
    <m/>
    <x v="29"/>
    <n v="37941"/>
    <n v="20980"/>
  </r>
  <r>
    <m/>
    <m/>
    <x v="26"/>
    <m/>
    <m/>
    <x v="31"/>
    <m/>
    <m/>
  </r>
  <r>
    <m/>
    <m/>
    <x v="87"/>
    <m/>
    <s v="33*"/>
    <x v="123"/>
    <m/>
    <m/>
  </r>
  <r>
    <m/>
    <m/>
    <x v="88"/>
    <m/>
    <m/>
    <x v="124"/>
    <m/>
    <m/>
  </r>
  <r>
    <m/>
    <m/>
    <x v="89"/>
    <m/>
    <m/>
    <x v="125"/>
    <m/>
    <m/>
  </r>
  <r>
    <m/>
    <m/>
    <x v="90"/>
    <m/>
    <m/>
    <x v="126"/>
    <m/>
    <m/>
  </r>
  <r>
    <m/>
    <m/>
    <x v="91"/>
    <m/>
    <m/>
    <x v="127"/>
    <m/>
    <m/>
  </r>
  <r>
    <m/>
    <s v="ЗДРАВСТВЕНО ВАСПИТАЊЕ"/>
    <x v="0"/>
    <m/>
    <m/>
    <x v="0"/>
    <n v="4025"/>
    <n v="1096"/>
  </r>
  <r>
    <m/>
    <m/>
    <x v="27"/>
    <m/>
    <m/>
    <x v="32"/>
    <n v="3860"/>
    <n v="1039"/>
  </r>
  <r>
    <m/>
    <m/>
    <x v="0"/>
    <s v="1000215"/>
    <m/>
    <x v="104"/>
    <n v="3860"/>
    <n v="1039"/>
  </r>
  <r>
    <m/>
    <m/>
    <x v="0"/>
    <s v="1000215"/>
    <s v="35**"/>
    <x v="128"/>
    <m/>
    <m/>
  </r>
  <r>
    <m/>
    <m/>
    <x v="28"/>
    <m/>
    <m/>
    <x v="33"/>
    <n v="165"/>
    <n v="57"/>
  </r>
  <r>
    <m/>
    <m/>
    <x v="0"/>
    <s v="1000207"/>
    <s v="00"/>
    <x v="34"/>
    <n v="145"/>
    <n v="50"/>
  </r>
  <r>
    <m/>
    <m/>
    <x v="0"/>
    <s v="1000207"/>
    <s v="05"/>
    <x v="35"/>
    <n v="20"/>
    <n v="7"/>
  </r>
  <r>
    <m/>
    <s v="БРОЈ ДИЈАБЕТИЧАРА У САВЕТОВАЛИШТУ"/>
    <x v="0"/>
    <m/>
    <m/>
    <x v="0"/>
    <m/>
    <m/>
  </r>
  <r>
    <m/>
    <s v="УКУПАН БРОЈ ПОСЕТА"/>
    <x v="0"/>
    <m/>
    <m/>
    <x v="0"/>
    <n v="774855"/>
    <n v="378012"/>
  </r>
  <r>
    <m/>
    <m/>
    <x v="0"/>
    <m/>
    <m/>
    <x v="0"/>
    <m/>
    <m/>
  </r>
  <r>
    <s v="1057 Центар за превентивне здравствене услуге одраслих"/>
    <m/>
    <x v="0"/>
    <m/>
    <m/>
    <x v="0"/>
    <m/>
    <m/>
  </r>
  <r>
    <m/>
    <s v="ПРЕВЕНТИВА/ Прегледи лекара"/>
    <x v="0"/>
    <m/>
    <m/>
    <x v="0"/>
    <n v="135"/>
    <n v="59"/>
  </r>
  <r>
    <m/>
    <m/>
    <x v="74"/>
    <m/>
    <m/>
    <x v="106"/>
    <m/>
    <m/>
  </r>
  <r>
    <m/>
    <m/>
    <x v="13"/>
    <m/>
    <m/>
    <x v="18"/>
    <m/>
    <m/>
  </r>
  <r>
    <m/>
    <m/>
    <x v="24"/>
    <m/>
    <m/>
    <x v="29"/>
    <n v="20"/>
    <m/>
  </r>
  <r>
    <m/>
    <m/>
    <x v="45"/>
    <m/>
    <m/>
    <x v="71"/>
    <m/>
    <m/>
  </r>
  <r>
    <m/>
    <m/>
    <x v="75"/>
    <m/>
    <m/>
    <x v="109"/>
    <m/>
    <m/>
  </r>
  <r>
    <m/>
    <m/>
    <x v="76"/>
    <m/>
    <m/>
    <x v="110"/>
    <m/>
    <m/>
  </r>
  <r>
    <m/>
    <m/>
    <x v="77"/>
    <m/>
    <m/>
    <x v="111"/>
    <m/>
    <m/>
  </r>
  <r>
    <m/>
    <m/>
    <x v="78"/>
    <m/>
    <s v="33"/>
    <x v="114"/>
    <m/>
    <m/>
  </r>
  <r>
    <m/>
    <m/>
    <x v="5"/>
    <m/>
    <m/>
    <x v="10"/>
    <m/>
    <m/>
  </r>
  <r>
    <m/>
    <m/>
    <x v="26"/>
    <m/>
    <m/>
    <x v="31"/>
    <n v="115"/>
    <n v="59"/>
  </r>
  <r>
    <m/>
    <m/>
    <x v="83"/>
    <m/>
    <m/>
    <x v="119"/>
    <m/>
    <m/>
  </r>
  <r>
    <m/>
    <m/>
    <x v="84"/>
    <m/>
    <m/>
    <x v="120"/>
    <m/>
    <m/>
  </r>
  <r>
    <m/>
    <m/>
    <x v="85"/>
    <m/>
    <m/>
    <x v="121"/>
    <m/>
    <m/>
  </r>
  <r>
    <m/>
    <s v="ЗДРАВСТВЕНО ВАСПИТАЊЕ"/>
    <x v="0"/>
    <m/>
    <m/>
    <x v="0"/>
    <n v="1919"/>
    <n v="960"/>
  </r>
  <r>
    <m/>
    <m/>
    <x v="27"/>
    <m/>
    <m/>
    <x v="32"/>
    <n v="1910"/>
    <n v="951"/>
  </r>
  <r>
    <m/>
    <m/>
    <x v="0"/>
    <s v="1000215"/>
    <m/>
    <x v="104"/>
    <n v="1910"/>
    <n v="951"/>
  </r>
  <r>
    <m/>
    <m/>
    <x v="0"/>
    <s v="1000215"/>
    <s v="35*"/>
    <x v="129"/>
    <m/>
    <m/>
  </r>
  <r>
    <m/>
    <m/>
    <x v="28"/>
    <m/>
    <m/>
    <x v="33"/>
    <n v="9"/>
    <n v="9"/>
  </r>
  <r>
    <m/>
    <m/>
    <x v="0"/>
    <s v="1000207"/>
    <s v="02"/>
    <x v="130"/>
    <m/>
    <m/>
  </r>
  <r>
    <m/>
    <m/>
    <x v="0"/>
    <s v="1000207"/>
    <s v="00"/>
    <x v="34"/>
    <n v="9"/>
    <n v="9"/>
  </r>
  <r>
    <m/>
    <m/>
    <x v="0"/>
    <s v="1000207"/>
    <s v="05"/>
    <x v="35"/>
    <m/>
    <m/>
  </r>
  <r>
    <m/>
    <s v="БРОЈ ДИЈАБЕТИЧАРА У САВЕТОВАЛИШТУ"/>
    <x v="0"/>
    <m/>
    <m/>
    <x v="0"/>
    <m/>
    <m/>
  </r>
  <r>
    <m/>
    <s v="УКУПАН БРОЈ ПОСЕТА"/>
    <x v="0"/>
    <m/>
    <m/>
    <x v="0"/>
    <n v="1935"/>
    <n v="987"/>
  </r>
  <r>
    <m/>
    <m/>
    <x v="0"/>
    <m/>
    <m/>
    <x v="0"/>
    <m/>
    <m/>
  </r>
  <r>
    <s v=" (1020 Т*)-  Кућно лечење, нега и палијативно збрињавање - дом здравља"/>
    <m/>
    <x v="0"/>
    <m/>
    <m/>
    <x v="0"/>
    <m/>
    <m/>
  </r>
  <r>
    <m/>
    <s v="Прегледи лекара"/>
    <x v="0"/>
    <m/>
    <m/>
    <x v="0"/>
    <n v="7445"/>
    <n v="4101"/>
  </r>
  <r>
    <m/>
    <m/>
    <x v="79"/>
    <m/>
    <s v="02"/>
    <x v="115"/>
    <n v="4860"/>
    <n v="2527"/>
  </r>
  <r>
    <m/>
    <m/>
    <x v="80"/>
    <m/>
    <s v="02"/>
    <x v="116"/>
    <n v="210"/>
    <n v="95"/>
  </r>
  <r>
    <m/>
    <m/>
    <x v="81"/>
    <m/>
    <s v="02"/>
    <x v="117"/>
    <m/>
    <n v="18"/>
  </r>
  <r>
    <m/>
    <m/>
    <x v="7"/>
    <m/>
    <s v="02"/>
    <x v="12"/>
    <m/>
    <m/>
  </r>
  <r>
    <m/>
    <m/>
    <x v="8"/>
    <m/>
    <s v="02"/>
    <x v="13"/>
    <m/>
    <m/>
  </r>
  <r>
    <m/>
    <m/>
    <x v="12"/>
    <m/>
    <m/>
    <x v="17"/>
    <n v="15"/>
    <n v="5"/>
  </r>
  <r>
    <m/>
    <m/>
    <x v="13"/>
    <m/>
    <s v="02"/>
    <x v="18"/>
    <n v="2325"/>
    <n v="1434"/>
  </r>
  <r>
    <m/>
    <m/>
    <x v="5"/>
    <m/>
    <s v="02"/>
    <x v="10"/>
    <n v="10"/>
    <n v="1"/>
  </r>
  <r>
    <m/>
    <m/>
    <x v="11"/>
    <m/>
    <s v="02"/>
    <x v="16"/>
    <n v="25"/>
    <n v="21"/>
  </r>
  <r>
    <m/>
    <s v="ДИЈАГНОСТИЧКО ТЕРАПИЈСКЕ УСЛУГЕ"/>
    <x v="0"/>
    <m/>
    <m/>
    <x v="0"/>
    <n v="136300"/>
    <n v="59121"/>
  </r>
  <r>
    <m/>
    <m/>
    <x v="92"/>
    <m/>
    <s v="02"/>
    <x v="131"/>
    <n v="11230"/>
    <n v="457"/>
  </r>
  <r>
    <m/>
    <m/>
    <x v="16"/>
    <m/>
    <m/>
    <x v="21"/>
    <n v="5"/>
    <m/>
  </r>
  <r>
    <m/>
    <m/>
    <x v="23"/>
    <m/>
    <s v="02"/>
    <x v="28"/>
    <m/>
    <m/>
  </r>
  <r>
    <m/>
    <m/>
    <x v="26"/>
    <m/>
    <s v="02"/>
    <x v="31"/>
    <n v="40"/>
    <m/>
  </r>
  <r>
    <m/>
    <m/>
    <x v="33"/>
    <m/>
    <s v="02"/>
    <x v="40"/>
    <m/>
    <m/>
  </r>
  <r>
    <m/>
    <m/>
    <x v="21"/>
    <m/>
    <s v="02"/>
    <x v="26"/>
    <n v="65145"/>
    <n v="33350"/>
  </r>
  <r>
    <m/>
    <m/>
    <x v="25"/>
    <m/>
    <s v="02"/>
    <x v="30"/>
    <m/>
    <m/>
  </r>
  <r>
    <m/>
    <m/>
    <x v="93"/>
    <m/>
    <s v="02"/>
    <x v="132"/>
    <m/>
    <m/>
  </r>
  <r>
    <m/>
    <m/>
    <x v="17"/>
    <m/>
    <s v="02"/>
    <x v="22"/>
    <n v="50"/>
    <n v="64"/>
  </r>
  <r>
    <m/>
    <m/>
    <x v="18"/>
    <m/>
    <s v="02"/>
    <x v="23"/>
    <n v="20450"/>
    <n v="9962"/>
  </r>
  <r>
    <m/>
    <m/>
    <x v="19"/>
    <m/>
    <s v="02"/>
    <x v="24"/>
    <n v="1650"/>
    <n v="758"/>
  </r>
  <r>
    <m/>
    <m/>
    <x v="22"/>
    <m/>
    <s v="02"/>
    <x v="27"/>
    <n v="33800"/>
    <n v="12946"/>
  </r>
  <r>
    <m/>
    <m/>
    <x v="24"/>
    <m/>
    <s v="02"/>
    <x v="29"/>
    <n v="3930"/>
    <n v="1584"/>
  </r>
  <r>
    <m/>
    <m/>
    <x v="27"/>
    <m/>
    <s v="02"/>
    <x v="32"/>
    <m/>
    <m/>
  </r>
  <r>
    <m/>
    <s v="БРОЈ ПАЦИЈЕНАТА НА ПАЛИЈАТИВНОМ ЗБРИЊАВАЊУ"/>
    <x v="0"/>
    <m/>
    <m/>
    <x v="0"/>
    <n v="725"/>
    <n v="379"/>
  </r>
  <r>
    <m/>
    <s v="БРОЈ ПАЦИЈЕНАТА НА КУЋНОМ ЛЕЧЕЊУ И НЕЗИ"/>
    <x v="0"/>
    <m/>
    <m/>
    <x v="0"/>
    <n v="5230"/>
    <n v="3095"/>
  </r>
  <r>
    <m/>
    <s v="УКУПАН БРОЈ ПОСЕТА"/>
    <x v="0"/>
    <m/>
    <m/>
    <x v="0"/>
    <n v="89440"/>
    <n v="44984"/>
  </r>
  <r>
    <m/>
    <m/>
    <x v="0"/>
    <m/>
    <m/>
    <x v="0"/>
    <m/>
    <m/>
  </r>
  <r>
    <m/>
    <m/>
    <x v="0"/>
    <m/>
    <m/>
    <x v="0"/>
    <m/>
    <m/>
  </r>
  <r>
    <s v="1015 - Служба за лабораторијску дијагностику"/>
    <m/>
    <x v="0"/>
    <m/>
    <m/>
    <x v="0"/>
    <m/>
    <m/>
  </r>
  <r>
    <m/>
    <s v="Заједничке опште лабораторијске услуге"/>
    <x v="0"/>
    <m/>
    <m/>
    <x v="0"/>
    <n v="3800"/>
    <n v="879"/>
  </r>
  <r>
    <m/>
    <m/>
    <x v="94"/>
    <m/>
    <m/>
    <x v="133"/>
    <m/>
    <m/>
  </r>
  <r>
    <m/>
    <m/>
    <x v="95"/>
    <m/>
    <m/>
    <x v="134"/>
    <n v="3800"/>
    <n v="879"/>
  </r>
  <r>
    <m/>
    <m/>
    <x v="96"/>
    <m/>
    <m/>
    <x v="135"/>
    <m/>
    <m/>
  </r>
  <r>
    <m/>
    <m/>
    <x v="97"/>
    <m/>
    <s v="*"/>
    <x v="136"/>
    <m/>
    <m/>
  </r>
  <r>
    <m/>
    <s v="Опште хематолошке анализе и анализе хемостазе"/>
    <x v="0"/>
    <m/>
    <m/>
    <x v="0"/>
    <n v="194870"/>
    <n v="91519"/>
  </r>
  <r>
    <m/>
    <m/>
    <x v="98"/>
    <m/>
    <m/>
    <x v="137"/>
    <m/>
    <m/>
  </r>
  <r>
    <m/>
    <m/>
    <x v="99"/>
    <m/>
    <m/>
    <x v="138"/>
    <m/>
    <m/>
  </r>
  <r>
    <m/>
    <m/>
    <x v="100"/>
    <m/>
    <m/>
    <x v="139"/>
    <n v="50000"/>
    <n v="26256"/>
  </r>
  <r>
    <m/>
    <m/>
    <x v="101"/>
    <m/>
    <m/>
    <x v="140"/>
    <n v="55000"/>
    <n v="22875"/>
  </r>
  <r>
    <m/>
    <m/>
    <x v="102"/>
    <m/>
    <m/>
    <x v="141"/>
    <m/>
    <m/>
  </r>
  <r>
    <m/>
    <m/>
    <x v="103"/>
    <m/>
    <m/>
    <x v="142"/>
    <m/>
    <m/>
  </r>
  <r>
    <m/>
    <m/>
    <x v="104"/>
    <m/>
    <m/>
    <x v="143"/>
    <m/>
    <m/>
  </r>
  <r>
    <m/>
    <m/>
    <x v="105"/>
    <m/>
    <m/>
    <x v="144"/>
    <m/>
    <m/>
  </r>
  <r>
    <m/>
    <m/>
    <x v="106"/>
    <m/>
    <m/>
    <x v="145"/>
    <m/>
    <m/>
  </r>
  <r>
    <m/>
    <m/>
    <x v="107"/>
    <m/>
    <m/>
    <x v="146"/>
    <n v="56000"/>
    <n v="26163"/>
  </r>
  <r>
    <m/>
    <m/>
    <x v="108"/>
    <m/>
    <m/>
    <x v="147"/>
    <m/>
    <m/>
  </r>
  <r>
    <m/>
    <m/>
    <x v="109"/>
    <m/>
    <m/>
    <x v="148"/>
    <n v="7000"/>
    <n v="4180"/>
  </r>
  <r>
    <m/>
    <m/>
    <x v="110"/>
    <m/>
    <m/>
    <x v="149"/>
    <m/>
    <m/>
  </r>
  <r>
    <m/>
    <m/>
    <x v="111"/>
    <m/>
    <m/>
    <x v="150"/>
    <m/>
    <m/>
  </r>
  <r>
    <m/>
    <m/>
    <x v="112"/>
    <m/>
    <m/>
    <x v="151"/>
    <m/>
    <m/>
  </r>
  <r>
    <m/>
    <m/>
    <x v="113"/>
    <m/>
    <m/>
    <x v="152"/>
    <m/>
    <m/>
  </r>
  <r>
    <m/>
    <m/>
    <x v="114"/>
    <m/>
    <m/>
    <x v="153"/>
    <m/>
    <m/>
  </r>
  <r>
    <m/>
    <m/>
    <x v="115"/>
    <m/>
    <m/>
    <x v="154"/>
    <m/>
    <m/>
  </r>
  <r>
    <m/>
    <m/>
    <x v="116"/>
    <m/>
    <m/>
    <x v="155"/>
    <m/>
    <m/>
  </r>
  <r>
    <m/>
    <m/>
    <x v="117"/>
    <m/>
    <m/>
    <x v="156"/>
    <n v="5800"/>
    <n v="2429"/>
  </r>
  <r>
    <m/>
    <m/>
    <x v="118"/>
    <m/>
    <m/>
    <x v="157"/>
    <m/>
    <m/>
  </r>
  <r>
    <m/>
    <m/>
    <x v="119"/>
    <m/>
    <m/>
    <x v="158"/>
    <n v="70"/>
    <n v="26"/>
  </r>
  <r>
    <m/>
    <m/>
    <x v="120"/>
    <m/>
    <m/>
    <x v="159"/>
    <m/>
    <m/>
  </r>
  <r>
    <m/>
    <m/>
    <x v="121"/>
    <m/>
    <m/>
    <x v="160"/>
    <n v="16000"/>
    <n v="7690"/>
  </r>
  <r>
    <m/>
    <m/>
    <x v="122"/>
    <m/>
    <m/>
    <x v="161"/>
    <m/>
    <m/>
  </r>
  <r>
    <m/>
    <m/>
    <x v="123"/>
    <m/>
    <m/>
    <x v="162"/>
    <n v="5000"/>
    <n v="1900"/>
  </r>
  <r>
    <m/>
    <s v="Биохемијске и имунохемијске анализе"/>
    <x v="0"/>
    <m/>
    <m/>
    <x v="0"/>
    <n v="1029800"/>
    <n v="502581"/>
  </r>
  <r>
    <m/>
    <m/>
    <x v="124"/>
    <m/>
    <m/>
    <x v="163"/>
    <m/>
    <m/>
  </r>
  <r>
    <m/>
    <m/>
    <x v="125"/>
    <m/>
    <m/>
    <x v="164"/>
    <m/>
    <m/>
  </r>
  <r>
    <m/>
    <m/>
    <x v="126"/>
    <m/>
    <m/>
    <x v="165"/>
    <m/>
    <m/>
  </r>
  <r>
    <m/>
    <m/>
    <x v="127"/>
    <m/>
    <m/>
    <x v="166"/>
    <m/>
    <m/>
  </r>
  <r>
    <m/>
    <m/>
    <x v="128"/>
    <m/>
    <m/>
    <x v="167"/>
    <m/>
    <m/>
  </r>
  <r>
    <m/>
    <m/>
    <x v="129"/>
    <m/>
    <m/>
    <x v="168"/>
    <m/>
    <m/>
  </r>
  <r>
    <m/>
    <m/>
    <x v="130"/>
    <m/>
    <m/>
    <x v="169"/>
    <m/>
    <m/>
  </r>
  <r>
    <m/>
    <m/>
    <x v="131"/>
    <m/>
    <m/>
    <x v="170"/>
    <m/>
    <m/>
  </r>
  <r>
    <m/>
    <m/>
    <x v="132"/>
    <m/>
    <m/>
    <x v="171"/>
    <m/>
    <m/>
  </r>
  <r>
    <m/>
    <m/>
    <x v="26"/>
    <m/>
    <m/>
    <x v="31"/>
    <m/>
    <m/>
  </r>
  <r>
    <m/>
    <m/>
    <x v="133"/>
    <m/>
    <m/>
    <x v="172"/>
    <m/>
    <m/>
  </r>
  <r>
    <m/>
    <m/>
    <x v="134"/>
    <m/>
    <m/>
    <x v="173"/>
    <n v="9000"/>
    <n v="4464"/>
  </r>
  <r>
    <m/>
    <m/>
    <x v="135"/>
    <m/>
    <m/>
    <x v="174"/>
    <m/>
    <m/>
  </r>
  <r>
    <m/>
    <m/>
    <x v="136"/>
    <m/>
    <m/>
    <x v="175"/>
    <m/>
    <m/>
  </r>
  <r>
    <m/>
    <m/>
    <x v="137"/>
    <m/>
    <m/>
    <x v="176"/>
    <m/>
    <m/>
  </r>
  <r>
    <m/>
    <m/>
    <x v="138"/>
    <m/>
    <m/>
    <x v="177"/>
    <m/>
    <m/>
  </r>
  <r>
    <m/>
    <m/>
    <x v="139"/>
    <m/>
    <m/>
    <x v="178"/>
    <m/>
    <m/>
  </r>
  <r>
    <m/>
    <m/>
    <x v="140"/>
    <m/>
    <m/>
    <x v="179"/>
    <m/>
    <m/>
  </r>
  <r>
    <m/>
    <m/>
    <x v="141"/>
    <m/>
    <m/>
    <x v="180"/>
    <m/>
    <m/>
  </r>
  <r>
    <m/>
    <m/>
    <x v="142"/>
    <m/>
    <m/>
    <x v="181"/>
    <m/>
    <m/>
  </r>
  <r>
    <m/>
    <m/>
    <x v="143"/>
    <m/>
    <m/>
    <x v="182"/>
    <m/>
    <m/>
  </r>
  <r>
    <m/>
    <m/>
    <x v="144"/>
    <m/>
    <m/>
    <x v="183"/>
    <m/>
    <m/>
  </r>
  <r>
    <m/>
    <m/>
    <x v="145"/>
    <m/>
    <m/>
    <x v="184"/>
    <m/>
    <m/>
  </r>
  <r>
    <m/>
    <m/>
    <x v="146"/>
    <m/>
    <m/>
    <x v="185"/>
    <m/>
    <m/>
  </r>
  <r>
    <m/>
    <m/>
    <x v="147"/>
    <m/>
    <m/>
    <x v="186"/>
    <m/>
    <m/>
  </r>
  <r>
    <m/>
    <m/>
    <x v="148"/>
    <m/>
    <m/>
    <x v="187"/>
    <m/>
    <m/>
  </r>
  <r>
    <m/>
    <m/>
    <x v="149"/>
    <m/>
    <m/>
    <x v="188"/>
    <n v="68000"/>
    <n v="32897"/>
  </r>
  <r>
    <m/>
    <m/>
    <x v="150"/>
    <m/>
    <m/>
    <x v="189"/>
    <m/>
    <m/>
  </r>
  <r>
    <m/>
    <m/>
    <x v="151"/>
    <m/>
    <m/>
    <x v="190"/>
    <m/>
    <m/>
  </r>
  <r>
    <m/>
    <m/>
    <x v="152"/>
    <m/>
    <m/>
    <x v="191"/>
    <n v="3500"/>
    <n v="1325"/>
  </r>
  <r>
    <m/>
    <m/>
    <x v="153"/>
    <m/>
    <m/>
    <x v="192"/>
    <n v="38000"/>
    <n v="18177"/>
  </r>
  <r>
    <m/>
    <m/>
    <x v="154"/>
    <m/>
    <m/>
    <x v="193"/>
    <n v="68000"/>
    <n v="32777"/>
  </r>
  <r>
    <m/>
    <m/>
    <x v="155"/>
    <m/>
    <m/>
    <x v="194"/>
    <n v="21200"/>
    <n v="11140"/>
  </r>
  <r>
    <m/>
    <m/>
    <x v="156"/>
    <m/>
    <m/>
    <x v="195"/>
    <n v="58000"/>
    <n v="28396"/>
  </r>
  <r>
    <m/>
    <m/>
    <x v="157"/>
    <m/>
    <m/>
    <x v="196"/>
    <n v="43000"/>
    <n v="20938"/>
  </r>
  <r>
    <m/>
    <m/>
    <x v="158"/>
    <m/>
    <m/>
    <x v="197"/>
    <m/>
    <m/>
  </r>
  <r>
    <m/>
    <m/>
    <x v="159"/>
    <m/>
    <m/>
    <x v="198"/>
    <n v="3100"/>
    <n v="1293"/>
  </r>
  <r>
    <m/>
    <m/>
    <x v="160"/>
    <m/>
    <m/>
    <x v="199"/>
    <n v="45000"/>
    <n v="22401"/>
  </r>
  <r>
    <m/>
    <m/>
    <x v="161"/>
    <m/>
    <m/>
    <x v="200"/>
    <n v="74000"/>
    <n v="35684"/>
  </r>
  <r>
    <m/>
    <m/>
    <x v="162"/>
    <m/>
    <m/>
    <x v="201"/>
    <n v="46000"/>
    <n v="22046"/>
  </r>
  <r>
    <m/>
    <m/>
    <x v="163"/>
    <m/>
    <m/>
    <x v="202"/>
    <n v="12000"/>
    <n v="5006"/>
  </r>
  <r>
    <m/>
    <m/>
    <x v="164"/>
    <m/>
    <m/>
    <x v="203"/>
    <n v="60000"/>
    <n v="29269"/>
  </r>
  <r>
    <m/>
    <m/>
    <x v="165"/>
    <m/>
    <m/>
    <x v="204"/>
    <m/>
    <m/>
  </r>
  <r>
    <m/>
    <m/>
    <x v="166"/>
    <m/>
    <m/>
    <x v="205"/>
    <m/>
    <m/>
  </r>
  <r>
    <m/>
    <m/>
    <x v="167"/>
    <m/>
    <m/>
    <x v="206"/>
    <m/>
    <m/>
  </r>
  <r>
    <m/>
    <m/>
    <x v="168"/>
    <m/>
    <m/>
    <x v="207"/>
    <n v="51000"/>
    <n v="24570"/>
  </r>
  <r>
    <m/>
    <m/>
    <x v="169"/>
    <m/>
    <m/>
    <x v="208"/>
    <n v="50000"/>
    <n v="23633"/>
  </r>
  <r>
    <m/>
    <m/>
    <x v="170"/>
    <m/>
    <m/>
    <x v="209"/>
    <n v="20000"/>
    <n v="9744"/>
  </r>
  <r>
    <m/>
    <m/>
    <x v="171"/>
    <m/>
    <m/>
    <x v="210"/>
    <n v="46000"/>
    <n v="23048"/>
  </r>
  <r>
    <m/>
    <m/>
    <x v="172"/>
    <m/>
    <m/>
    <x v="211"/>
    <m/>
    <m/>
  </r>
  <r>
    <m/>
    <m/>
    <x v="173"/>
    <m/>
    <m/>
    <x v="212"/>
    <m/>
    <m/>
  </r>
  <r>
    <m/>
    <m/>
    <x v="174"/>
    <m/>
    <m/>
    <x v="213"/>
    <m/>
    <m/>
  </r>
  <r>
    <m/>
    <m/>
    <x v="175"/>
    <m/>
    <m/>
    <x v="214"/>
    <m/>
    <m/>
  </r>
  <r>
    <m/>
    <m/>
    <x v="176"/>
    <m/>
    <m/>
    <x v="215"/>
    <n v="72000"/>
    <n v="35442"/>
  </r>
  <r>
    <m/>
    <m/>
    <x v="177"/>
    <m/>
    <m/>
    <x v="216"/>
    <m/>
    <m/>
  </r>
  <r>
    <m/>
    <m/>
    <x v="178"/>
    <m/>
    <m/>
    <x v="217"/>
    <m/>
    <m/>
  </r>
  <r>
    <m/>
    <m/>
    <x v="179"/>
    <m/>
    <m/>
    <x v="218"/>
    <n v="43000"/>
    <n v="21742"/>
  </r>
  <r>
    <m/>
    <m/>
    <x v="180"/>
    <m/>
    <m/>
    <x v="219"/>
    <m/>
    <m/>
  </r>
  <r>
    <m/>
    <m/>
    <x v="181"/>
    <m/>
    <m/>
    <x v="220"/>
    <n v="35000"/>
    <n v="17389"/>
  </r>
  <r>
    <m/>
    <m/>
    <x v="182"/>
    <m/>
    <m/>
    <x v="221"/>
    <n v="33000"/>
    <n v="16615"/>
  </r>
  <r>
    <m/>
    <m/>
    <x v="183"/>
    <m/>
    <m/>
    <x v="222"/>
    <m/>
    <m/>
  </r>
  <r>
    <m/>
    <m/>
    <x v="184"/>
    <m/>
    <m/>
    <x v="223"/>
    <n v="59000"/>
    <n v="28921"/>
  </r>
  <r>
    <m/>
    <m/>
    <x v="185"/>
    <m/>
    <m/>
    <x v="224"/>
    <m/>
    <m/>
  </r>
  <r>
    <m/>
    <m/>
    <x v="186"/>
    <m/>
    <m/>
    <x v="225"/>
    <n v="72000"/>
    <n v="35664"/>
  </r>
  <r>
    <m/>
    <s v="Биохемијске анализе у урину"/>
    <x v="0"/>
    <m/>
    <m/>
    <x v="0"/>
    <n v="91100"/>
    <n v="44379"/>
  </r>
  <r>
    <m/>
    <m/>
    <x v="187"/>
    <m/>
    <m/>
    <x v="226"/>
    <n v="1000"/>
    <n v="315"/>
  </r>
  <r>
    <m/>
    <m/>
    <x v="188"/>
    <m/>
    <m/>
    <x v="227"/>
    <n v="36100"/>
    <n v="16662"/>
  </r>
  <r>
    <m/>
    <m/>
    <x v="189"/>
    <m/>
    <m/>
    <x v="228"/>
    <n v="27000"/>
    <n v="13701"/>
  </r>
  <r>
    <m/>
    <m/>
    <x v="190"/>
    <m/>
    <m/>
    <x v="229"/>
    <m/>
    <m/>
  </r>
  <r>
    <m/>
    <m/>
    <x v="191"/>
    <m/>
    <m/>
    <x v="230"/>
    <m/>
    <m/>
  </r>
  <r>
    <m/>
    <m/>
    <x v="192"/>
    <m/>
    <m/>
    <x v="231"/>
    <m/>
    <m/>
  </r>
  <r>
    <m/>
    <m/>
    <x v="193"/>
    <m/>
    <m/>
    <x v="232"/>
    <m/>
    <m/>
  </r>
  <r>
    <m/>
    <m/>
    <x v="194"/>
    <m/>
    <m/>
    <x v="233"/>
    <m/>
    <m/>
  </r>
  <r>
    <m/>
    <m/>
    <x v="195"/>
    <m/>
    <m/>
    <x v="234"/>
    <m/>
    <m/>
  </r>
  <r>
    <m/>
    <m/>
    <x v="196"/>
    <m/>
    <m/>
    <x v="235"/>
    <m/>
    <m/>
  </r>
  <r>
    <m/>
    <m/>
    <x v="197"/>
    <m/>
    <m/>
    <x v="236"/>
    <m/>
    <m/>
  </r>
  <r>
    <m/>
    <m/>
    <x v="198"/>
    <m/>
    <m/>
    <x v="237"/>
    <n v="27000"/>
    <n v="13701"/>
  </r>
  <r>
    <m/>
    <m/>
    <x v="199"/>
    <m/>
    <m/>
    <x v="238"/>
    <m/>
    <m/>
  </r>
  <r>
    <m/>
    <m/>
    <x v="200"/>
    <m/>
    <m/>
    <x v="239"/>
    <m/>
    <m/>
  </r>
  <r>
    <m/>
    <m/>
    <x v="201"/>
    <m/>
    <m/>
    <x v="240"/>
    <m/>
    <m/>
  </r>
  <r>
    <m/>
    <m/>
    <x v="202"/>
    <m/>
    <m/>
    <x v="241"/>
    <m/>
    <m/>
  </r>
  <r>
    <m/>
    <m/>
    <x v="203"/>
    <m/>
    <m/>
    <x v="242"/>
    <m/>
    <m/>
  </r>
  <r>
    <m/>
    <m/>
    <x v="204"/>
    <m/>
    <m/>
    <x v="243"/>
    <m/>
    <m/>
  </r>
  <r>
    <m/>
    <s v="Биохемијске анализе у фецесу"/>
    <x v="0"/>
    <m/>
    <m/>
    <x v="0"/>
    <n v="11284"/>
    <n v="1171"/>
  </r>
  <r>
    <m/>
    <m/>
    <x v="87"/>
    <m/>
    <s v="33**"/>
    <x v="123"/>
    <n v="11284"/>
    <n v="1171"/>
  </r>
  <r>
    <m/>
    <m/>
    <x v="87"/>
    <m/>
    <m/>
    <x v="123"/>
    <m/>
    <m/>
  </r>
  <r>
    <m/>
    <m/>
    <x v="205"/>
    <m/>
    <m/>
    <x v="244"/>
    <m/>
    <m/>
  </r>
  <r>
    <m/>
    <m/>
    <x v="206"/>
    <m/>
    <m/>
    <x v="245"/>
    <m/>
    <m/>
  </r>
  <r>
    <m/>
    <m/>
    <x v="207"/>
    <m/>
    <m/>
    <x v="246"/>
    <m/>
    <m/>
  </r>
  <r>
    <m/>
    <m/>
    <x v="208"/>
    <m/>
    <m/>
    <x v="247"/>
    <m/>
    <m/>
  </r>
  <r>
    <m/>
    <s v="COVID услуге"/>
    <x v="0"/>
    <m/>
    <m/>
    <x v="0"/>
    <n v="60"/>
    <n v="0"/>
  </r>
  <r>
    <m/>
    <m/>
    <x v="88"/>
    <m/>
    <m/>
    <x v="124"/>
    <n v="10"/>
    <m/>
  </r>
  <r>
    <m/>
    <m/>
    <x v="89"/>
    <m/>
    <m/>
    <x v="125"/>
    <n v="10"/>
    <m/>
  </r>
  <r>
    <m/>
    <m/>
    <x v="209"/>
    <m/>
    <m/>
    <x v="248"/>
    <n v="10"/>
    <m/>
  </r>
  <r>
    <m/>
    <m/>
    <x v="210"/>
    <m/>
    <m/>
    <x v="249"/>
    <n v="10"/>
    <m/>
  </r>
  <r>
    <m/>
    <m/>
    <x v="211"/>
    <m/>
    <m/>
    <x v="250"/>
    <n v="10"/>
    <m/>
  </r>
  <r>
    <m/>
    <m/>
    <x v="90"/>
    <m/>
    <m/>
    <x v="126"/>
    <n v="10"/>
    <m/>
  </r>
  <r>
    <m/>
    <m/>
    <x v="91"/>
    <m/>
    <m/>
    <x v="127"/>
    <m/>
    <m/>
  </r>
  <r>
    <m/>
    <s v="УКУПНО Биохемијске анализе и хематолошке анализе"/>
    <x v="0"/>
    <m/>
    <m/>
    <x v="0"/>
    <n v="1327054"/>
    <n v="639650"/>
  </r>
  <r>
    <m/>
    <s v="УКУПНО Микробиолошке и паразитолошке анализе"/>
    <x v="0"/>
    <m/>
    <m/>
    <x v="0"/>
    <m/>
    <m/>
  </r>
  <r>
    <m/>
    <s v="УКУПНО СВЕ АНАЛИЗЕ"/>
    <x v="0"/>
    <m/>
    <m/>
    <x v="0"/>
    <n v="1327114"/>
    <n v="639650"/>
  </r>
  <r>
    <m/>
    <s v="Број осигураника који су користили услуге лабораторија"/>
    <x v="0"/>
    <m/>
    <m/>
    <x v="0"/>
    <n v="78000"/>
    <n v="38942"/>
  </r>
  <r>
    <m/>
    <s v="УКУПАН БРОЈ УЗОРАКА"/>
    <x v="0"/>
    <m/>
    <m/>
    <x v="0"/>
    <m/>
    <m/>
  </r>
  <r>
    <m/>
    <m/>
    <x v="0"/>
    <m/>
    <m/>
    <x v="0"/>
    <m/>
    <m/>
  </r>
  <r>
    <s v="1007 - Хитна медицинска помоћ"/>
    <m/>
    <x v="0"/>
    <m/>
    <m/>
    <x v="0"/>
    <m/>
    <m/>
  </r>
  <r>
    <m/>
    <s v="Прегледи лекара"/>
    <x v="0"/>
    <m/>
    <m/>
    <x v="0"/>
    <n v="0"/>
    <m/>
  </r>
  <r>
    <m/>
    <m/>
    <x v="212"/>
    <m/>
    <m/>
    <x v="251"/>
    <m/>
    <m/>
  </r>
  <r>
    <m/>
    <m/>
    <x v="7"/>
    <m/>
    <m/>
    <x v="12"/>
    <m/>
    <m/>
  </r>
  <r>
    <m/>
    <m/>
    <x v="79"/>
    <m/>
    <m/>
    <x v="115"/>
    <m/>
    <m/>
  </r>
  <r>
    <m/>
    <m/>
    <x v="11"/>
    <m/>
    <m/>
    <x v="16"/>
    <m/>
    <m/>
  </r>
  <r>
    <m/>
    <s v="ДИЈАГНОСТИЧКО ТЕРАПИЈСКЕ УСЛУГЕ"/>
    <x v="0"/>
    <m/>
    <m/>
    <x v="0"/>
    <n v="0"/>
    <m/>
  </r>
  <r>
    <m/>
    <m/>
    <x v="26"/>
    <m/>
    <m/>
    <x v="31"/>
    <m/>
    <m/>
  </r>
  <r>
    <m/>
    <m/>
    <x v="213"/>
    <m/>
    <m/>
    <x v="252"/>
    <m/>
    <m/>
  </r>
  <r>
    <m/>
    <m/>
    <x v="86"/>
    <m/>
    <m/>
    <x v="122"/>
    <m/>
    <m/>
  </r>
  <r>
    <m/>
    <m/>
    <x v="16"/>
    <m/>
    <m/>
    <x v="21"/>
    <m/>
    <m/>
  </r>
  <r>
    <m/>
    <m/>
    <x v="23"/>
    <m/>
    <m/>
    <x v="28"/>
    <m/>
    <m/>
  </r>
  <r>
    <m/>
    <m/>
    <x v="17"/>
    <m/>
    <m/>
    <x v="22"/>
    <m/>
    <m/>
  </r>
  <r>
    <m/>
    <m/>
    <x v="18"/>
    <m/>
    <m/>
    <x v="23"/>
    <m/>
    <m/>
  </r>
  <r>
    <m/>
    <m/>
    <x v="19"/>
    <m/>
    <m/>
    <x v="24"/>
    <m/>
    <m/>
  </r>
  <r>
    <m/>
    <m/>
    <x v="20"/>
    <m/>
    <m/>
    <x v="25"/>
    <m/>
    <m/>
  </r>
  <r>
    <m/>
    <m/>
    <x v="21"/>
    <m/>
    <m/>
    <x v="26"/>
    <m/>
    <m/>
  </r>
  <r>
    <m/>
    <m/>
    <x v="22"/>
    <m/>
    <m/>
    <x v="27"/>
    <m/>
    <m/>
  </r>
  <r>
    <m/>
    <m/>
    <x v="25"/>
    <m/>
    <m/>
    <x v="30"/>
    <m/>
    <m/>
  </r>
  <r>
    <m/>
    <m/>
    <x v="214"/>
    <m/>
    <m/>
    <x v="253"/>
    <m/>
    <m/>
  </r>
  <r>
    <m/>
    <m/>
    <x v="93"/>
    <m/>
    <m/>
    <x v="132"/>
    <m/>
    <m/>
  </r>
  <r>
    <m/>
    <m/>
    <x v="215"/>
    <m/>
    <m/>
    <x v="254"/>
    <m/>
    <m/>
  </r>
  <r>
    <m/>
    <m/>
    <x v="216"/>
    <m/>
    <m/>
    <x v="255"/>
    <m/>
    <m/>
  </r>
  <r>
    <m/>
    <m/>
    <x v="217"/>
    <m/>
    <m/>
    <x v="256"/>
    <m/>
    <m/>
  </r>
  <r>
    <m/>
    <m/>
    <x v="218"/>
    <m/>
    <m/>
    <x v="257"/>
    <m/>
    <m/>
  </r>
  <r>
    <m/>
    <m/>
    <x v="219"/>
    <m/>
    <m/>
    <x v="258"/>
    <m/>
    <m/>
  </r>
  <r>
    <m/>
    <m/>
    <x v="220"/>
    <m/>
    <m/>
    <x v="259"/>
    <m/>
    <m/>
  </r>
  <r>
    <m/>
    <m/>
    <x v="221"/>
    <m/>
    <m/>
    <x v="260"/>
    <m/>
    <m/>
  </r>
  <r>
    <m/>
    <m/>
    <x v="24"/>
    <m/>
    <m/>
    <x v="29"/>
    <m/>
    <m/>
  </r>
  <r>
    <m/>
    <m/>
    <x v="72"/>
    <m/>
    <m/>
    <x v="102"/>
    <m/>
    <m/>
  </r>
  <r>
    <m/>
    <s v="УКУПАН БРОЈ ПОСЕТА/ПРЕГЛЕДА"/>
    <x v="0"/>
    <m/>
    <m/>
    <x v="0"/>
    <m/>
    <m/>
  </r>
  <r>
    <m/>
    <m/>
    <x v="0"/>
    <m/>
    <m/>
    <x v="0"/>
    <m/>
    <m/>
  </r>
  <r>
    <s v="1007В - Санитетски превоз"/>
    <m/>
    <x v="0"/>
    <m/>
    <m/>
    <x v="0"/>
    <m/>
    <m/>
  </r>
  <r>
    <m/>
    <m/>
    <x v="222"/>
    <m/>
    <m/>
    <x v="261"/>
    <n v="0"/>
    <n v="0"/>
  </r>
  <r>
    <m/>
    <m/>
    <x v="0"/>
    <s v="1000231"/>
    <m/>
    <x v="262"/>
    <m/>
    <m/>
  </r>
  <r>
    <m/>
    <m/>
    <x v="0"/>
    <s v="1000231"/>
    <s v="29"/>
    <x v="263"/>
    <m/>
    <m/>
  </r>
  <r>
    <m/>
    <m/>
    <x v="0"/>
    <m/>
    <m/>
    <x v="0"/>
    <m/>
    <m/>
  </r>
  <r>
    <s v="1012 - Служба за поливалентну патронажу"/>
    <m/>
    <x v="0"/>
    <m/>
    <m/>
    <x v="0"/>
    <m/>
    <m/>
  </r>
  <r>
    <m/>
    <s v="ПОСЕТЕ"/>
    <x v="0"/>
    <m/>
    <m/>
    <x v="0"/>
    <n v="22807"/>
    <n v="11187"/>
  </r>
  <r>
    <m/>
    <m/>
    <x v="223"/>
    <m/>
    <m/>
    <x v="264"/>
    <n v="9085"/>
    <n v="4388"/>
  </r>
  <r>
    <m/>
    <m/>
    <x v="0"/>
    <s v="1000033"/>
    <s v="00"/>
    <x v="265"/>
    <n v="1817"/>
    <n v="855"/>
  </r>
  <r>
    <m/>
    <m/>
    <x v="0"/>
    <s v="1000033"/>
    <s v="21"/>
    <x v="266"/>
    <n v="7268"/>
    <n v="3533"/>
  </r>
  <r>
    <m/>
    <m/>
    <x v="224"/>
    <m/>
    <m/>
    <x v="267"/>
    <n v="12922"/>
    <n v="6799"/>
  </r>
  <r>
    <m/>
    <m/>
    <x v="0"/>
    <s v="1000041"/>
    <s v="22"/>
    <x v="268"/>
    <n v="1743"/>
    <n v="286"/>
  </r>
  <r>
    <m/>
    <m/>
    <x v="0"/>
    <s v="1000041"/>
    <s v="23"/>
    <x v="269"/>
    <n v="615"/>
    <n v="251"/>
  </r>
  <r>
    <m/>
    <m/>
    <x v="0"/>
    <s v="1000041"/>
    <s v="25"/>
    <x v="270"/>
    <n v="2001"/>
    <n v="799"/>
  </r>
  <r>
    <m/>
    <m/>
    <x v="0"/>
    <s v="1000041"/>
    <s v="26"/>
    <x v="271"/>
    <n v="2601"/>
    <n v="1225"/>
  </r>
  <r>
    <m/>
    <m/>
    <x v="0"/>
    <s v="1000041"/>
    <s v="00"/>
    <x v="272"/>
    <n v="1907"/>
    <n v="1045"/>
  </r>
  <r>
    <m/>
    <m/>
    <x v="0"/>
    <s v="1000041"/>
    <s v="00"/>
    <x v="273"/>
    <n v="1931"/>
    <n v="630"/>
  </r>
  <r>
    <m/>
    <m/>
    <x v="0"/>
    <s v="1000041"/>
    <s v="00"/>
    <x v="274"/>
    <n v="1909"/>
    <n v="2502"/>
  </r>
  <r>
    <m/>
    <m/>
    <x v="0"/>
    <s v="1000041"/>
    <s v="24"/>
    <x v="275"/>
    <n v="215"/>
    <n v="61"/>
  </r>
  <r>
    <m/>
    <m/>
    <x v="0"/>
    <s v="1000041"/>
    <s v="01"/>
    <x v="276"/>
    <m/>
    <m/>
  </r>
  <r>
    <m/>
    <m/>
    <x v="11"/>
    <m/>
    <m/>
    <x v="16"/>
    <m/>
    <m/>
  </r>
  <r>
    <m/>
    <m/>
    <x v="26"/>
    <m/>
    <m/>
    <x v="31"/>
    <n v="800"/>
    <m/>
  </r>
  <r>
    <m/>
    <s v=" ЗДРАВСТВЕНО ВАСПИТАЊЕ"/>
    <x v="0"/>
    <m/>
    <m/>
    <x v="0"/>
    <n v="8640"/>
    <n v="5014"/>
  </r>
  <r>
    <m/>
    <m/>
    <x v="27"/>
    <m/>
    <m/>
    <x v="32"/>
    <n v="5760"/>
    <n v="3627"/>
  </r>
  <r>
    <m/>
    <m/>
    <x v="28"/>
    <m/>
    <m/>
    <x v="33"/>
    <n v="2880"/>
    <n v="1387"/>
  </r>
  <r>
    <m/>
    <m/>
    <x v="0"/>
    <s v="1000207"/>
    <s v="00"/>
    <x v="34"/>
    <n v="2880"/>
    <n v="1387"/>
  </r>
  <r>
    <m/>
    <m/>
    <x v="0"/>
    <s v="1000207"/>
    <s v="05"/>
    <x v="35"/>
    <m/>
    <m/>
  </r>
  <r>
    <m/>
    <s v="УКУПАН БРОЈ ТРУДНИЦА"/>
    <x v="0"/>
    <m/>
    <m/>
    <x v="0"/>
    <n v="1930"/>
    <n v="286"/>
  </r>
  <r>
    <m/>
    <s v="БРОЈ ТРУДНИЦА СА ВИСОКОРИЗИЧНОМ ТРУДНОЋОМ"/>
    <x v="0"/>
    <m/>
    <m/>
    <x v="0"/>
    <n v="325"/>
    <n v="251"/>
  </r>
  <r>
    <m/>
    <s v="БРОЈ ПОРОДИЦА СА ОДОЈЧЕТОМ"/>
    <x v="0"/>
    <m/>
    <m/>
    <x v="0"/>
    <n v="1938"/>
    <n v="1225"/>
  </r>
  <r>
    <m/>
    <s v="БРОЈ ПОРОДИЦА СА  ДЕТЕТОМ"/>
    <x v="0"/>
    <m/>
    <m/>
    <x v="0"/>
    <n v="4426"/>
    <n v="2474"/>
  </r>
  <r>
    <m/>
    <s v="БРОЈ ПАРОВА УКЉУЧЕНИХ У ШКОЛУ РОДИТЕЉСТВА"/>
    <x v="0"/>
    <m/>
    <m/>
    <x v="0"/>
    <n v="150"/>
    <n v="630"/>
  </r>
  <r>
    <m/>
    <s v="БРОЈ ДРУГИХ КОРИСНИКА"/>
    <x v="0"/>
    <m/>
    <m/>
    <x v="0"/>
    <n v="13000"/>
    <n v="5293"/>
  </r>
  <r>
    <m/>
    <s v="УКУПАН БРОЈ ПОСЕТА"/>
    <x v="0"/>
    <m/>
    <m/>
    <x v="0"/>
    <n v="38000"/>
    <n v="16991"/>
  </r>
  <r>
    <m/>
    <m/>
    <x v="0"/>
    <m/>
    <m/>
    <x v="0"/>
    <m/>
    <m/>
  </r>
  <r>
    <s v="1016 - Рендген дијагностика"/>
    <m/>
    <x v="0"/>
    <m/>
    <m/>
    <x v="0"/>
    <m/>
    <m/>
  </r>
  <r>
    <m/>
    <s v="Рендген дијагностика"/>
    <x v="0"/>
    <m/>
    <m/>
    <x v="0"/>
    <n v="22910"/>
    <n v="11532"/>
  </r>
  <r>
    <m/>
    <m/>
    <x v="225"/>
    <m/>
    <m/>
    <x v="277"/>
    <m/>
    <m/>
  </r>
  <r>
    <m/>
    <m/>
    <x v="226"/>
    <m/>
    <m/>
    <x v="278"/>
    <m/>
    <m/>
  </r>
  <r>
    <m/>
    <m/>
    <x v="227"/>
    <m/>
    <m/>
    <x v="279"/>
    <n v="11500"/>
    <n v="6505"/>
  </r>
  <r>
    <m/>
    <m/>
    <x v="228"/>
    <m/>
    <m/>
    <x v="280"/>
    <n v="8500"/>
    <n v="4823"/>
  </r>
  <r>
    <m/>
    <m/>
    <x v="0"/>
    <s v="2200046"/>
    <s v="12"/>
    <x v="281"/>
    <m/>
    <m/>
  </r>
  <r>
    <m/>
    <m/>
    <x v="0"/>
    <s v="2200046"/>
    <s v="00"/>
    <x v="280"/>
    <n v="8500"/>
    <n v="4823"/>
  </r>
  <r>
    <m/>
    <m/>
    <x v="229"/>
    <m/>
    <m/>
    <x v="282"/>
    <n v="300"/>
    <n v="173"/>
  </r>
  <r>
    <m/>
    <m/>
    <x v="230"/>
    <m/>
    <m/>
    <x v="283"/>
    <n v="90"/>
    <n v="31"/>
  </r>
  <r>
    <m/>
    <m/>
    <x v="231"/>
    <m/>
    <m/>
    <x v="284"/>
    <n v="2520"/>
    <m/>
  </r>
  <r>
    <m/>
    <m/>
    <x v="232"/>
    <m/>
    <m/>
    <x v="285"/>
    <m/>
    <m/>
  </r>
  <r>
    <m/>
    <s v="Број корисника  услуга рендгена"/>
    <x v="0"/>
    <m/>
    <m/>
    <x v="0"/>
    <n v="14100"/>
    <n v="8376"/>
  </r>
  <r>
    <m/>
    <s v="Рендген дијагностика у стоматологији"/>
    <x v="0"/>
    <m/>
    <m/>
    <x v="0"/>
    <n v="1630"/>
    <n v="762"/>
  </r>
  <r>
    <m/>
    <m/>
    <x v="233"/>
    <m/>
    <m/>
    <x v="286"/>
    <n v="1630"/>
    <n v="762"/>
  </r>
  <r>
    <m/>
    <m/>
    <x v="234"/>
    <m/>
    <m/>
    <x v="287"/>
    <m/>
    <m/>
  </r>
  <r>
    <m/>
    <m/>
    <x v="235"/>
    <m/>
    <m/>
    <x v="288"/>
    <m/>
    <m/>
  </r>
  <r>
    <m/>
    <s v="Број корисника  услуга рендгена у стоматологији"/>
    <x v="0"/>
    <m/>
    <m/>
    <x v="0"/>
    <n v="1630"/>
    <n v="758"/>
  </r>
  <r>
    <m/>
    <m/>
    <x v="0"/>
    <m/>
    <m/>
    <x v="0"/>
    <m/>
    <m/>
  </r>
  <r>
    <s v="1017 - Ултразвучна дијагностика"/>
    <m/>
    <x v="0"/>
    <m/>
    <m/>
    <x v="0"/>
    <m/>
    <m/>
  </r>
  <r>
    <m/>
    <s v="Услуге ултразвука"/>
    <x v="0"/>
    <m/>
    <m/>
    <x v="0"/>
    <n v="9978"/>
    <n v="4664"/>
  </r>
  <r>
    <m/>
    <m/>
    <x v="236"/>
    <m/>
    <m/>
    <x v="289"/>
    <m/>
    <m/>
  </r>
  <r>
    <m/>
    <m/>
    <x v="237"/>
    <m/>
    <m/>
    <x v="290"/>
    <m/>
    <m/>
  </r>
  <r>
    <m/>
    <m/>
    <x v="238"/>
    <m/>
    <m/>
    <x v="291"/>
    <m/>
    <m/>
  </r>
  <r>
    <m/>
    <m/>
    <x v="15"/>
    <m/>
    <m/>
    <x v="20"/>
    <n v="7200"/>
    <n v="3537"/>
  </r>
  <r>
    <m/>
    <m/>
    <x v="14"/>
    <m/>
    <m/>
    <x v="19"/>
    <n v="50"/>
    <m/>
  </r>
  <r>
    <m/>
    <m/>
    <x v="63"/>
    <m/>
    <m/>
    <x v="93"/>
    <m/>
    <m/>
  </r>
  <r>
    <m/>
    <m/>
    <x v="239"/>
    <m/>
    <m/>
    <x v="292"/>
    <m/>
    <m/>
  </r>
  <r>
    <m/>
    <m/>
    <x v="240"/>
    <m/>
    <m/>
    <x v="293"/>
    <m/>
    <m/>
  </r>
  <r>
    <m/>
    <m/>
    <x v="82"/>
    <m/>
    <m/>
    <x v="118"/>
    <n v="790"/>
    <n v="409"/>
  </r>
  <r>
    <m/>
    <m/>
    <x v="241"/>
    <m/>
    <m/>
    <x v="294"/>
    <m/>
    <m/>
  </r>
  <r>
    <m/>
    <m/>
    <x v="242"/>
    <m/>
    <m/>
    <x v="295"/>
    <m/>
    <m/>
  </r>
  <r>
    <m/>
    <m/>
    <x v="243"/>
    <m/>
    <m/>
    <x v="296"/>
    <m/>
    <m/>
  </r>
  <r>
    <m/>
    <m/>
    <x v="6"/>
    <m/>
    <m/>
    <x v="11"/>
    <n v="1938"/>
    <n v="718"/>
  </r>
  <r>
    <m/>
    <s v="Број корисника  услуга ултразвука"/>
    <x v="0"/>
    <m/>
    <m/>
    <x v="0"/>
    <n v="10000"/>
    <n v="4542"/>
  </r>
  <r>
    <m/>
    <m/>
    <x v="0"/>
    <m/>
    <m/>
    <x v="0"/>
    <m/>
    <m/>
  </r>
  <r>
    <s v="1008 - Интерна медицина"/>
    <m/>
    <x v="0"/>
    <m/>
    <m/>
    <x v="0"/>
    <m/>
    <m/>
  </r>
  <r>
    <m/>
    <s v="Прегледи  лекара"/>
    <x v="0"/>
    <m/>
    <m/>
    <x v="0"/>
    <n v="21250"/>
    <n v="10529"/>
  </r>
  <r>
    <m/>
    <m/>
    <x v="244"/>
    <m/>
    <m/>
    <x v="297"/>
    <n v="20050"/>
    <n v="9806"/>
  </r>
  <r>
    <m/>
    <m/>
    <x v="0"/>
    <s v="1400019"/>
    <m/>
    <x v="298"/>
    <n v="19050"/>
    <n v="9669"/>
  </r>
  <r>
    <m/>
    <m/>
    <x v="0"/>
    <s v="1400019"/>
    <s v="03"/>
    <x v="299"/>
    <n v="1000"/>
    <n v="137"/>
  </r>
  <r>
    <m/>
    <m/>
    <x v="15"/>
    <m/>
    <m/>
    <x v="20"/>
    <m/>
    <m/>
  </r>
  <r>
    <m/>
    <m/>
    <x v="14"/>
    <m/>
    <m/>
    <x v="19"/>
    <m/>
    <m/>
  </r>
  <r>
    <m/>
    <m/>
    <x v="236"/>
    <m/>
    <m/>
    <x v="289"/>
    <m/>
    <m/>
  </r>
  <r>
    <m/>
    <m/>
    <x v="237"/>
    <m/>
    <m/>
    <x v="290"/>
    <n v="1200"/>
    <n v="723"/>
  </r>
  <r>
    <m/>
    <m/>
    <x v="13"/>
    <m/>
    <m/>
    <x v="18"/>
    <m/>
    <m/>
  </r>
  <r>
    <m/>
    <m/>
    <x v="11"/>
    <m/>
    <m/>
    <x v="16"/>
    <m/>
    <m/>
  </r>
  <r>
    <m/>
    <s v="ДИЈАГНОСТИЧКО ТЕРАПИЈСКЕ УСЛУГЕ"/>
    <x v="0"/>
    <m/>
    <m/>
    <x v="0"/>
    <n v="33335"/>
    <n v="16470"/>
  </r>
  <r>
    <m/>
    <m/>
    <x v="21"/>
    <m/>
    <m/>
    <x v="26"/>
    <n v="190"/>
    <n v="99"/>
  </r>
  <r>
    <m/>
    <m/>
    <x v="245"/>
    <m/>
    <s v="00"/>
    <x v="300"/>
    <m/>
    <m/>
  </r>
  <r>
    <m/>
    <m/>
    <x v="246"/>
    <m/>
    <m/>
    <x v="301"/>
    <m/>
    <m/>
  </r>
  <r>
    <m/>
    <m/>
    <x v="23"/>
    <m/>
    <m/>
    <x v="28"/>
    <n v="16500"/>
    <n v="8250"/>
  </r>
  <r>
    <m/>
    <m/>
    <x v="0"/>
    <s v="1000116"/>
    <s v="31"/>
    <x v="302"/>
    <n v="16500"/>
    <n v="8250"/>
  </r>
  <r>
    <m/>
    <m/>
    <x v="24"/>
    <m/>
    <m/>
    <x v="29"/>
    <n v="16630"/>
    <n v="8114"/>
  </r>
  <r>
    <m/>
    <m/>
    <x v="25"/>
    <m/>
    <m/>
    <x v="30"/>
    <m/>
    <m/>
  </r>
  <r>
    <m/>
    <m/>
    <x v="86"/>
    <m/>
    <m/>
    <x v="122"/>
    <m/>
    <m/>
  </r>
  <r>
    <m/>
    <m/>
    <x v="26"/>
    <m/>
    <m/>
    <x v="31"/>
    <n v="15"/>
    <n v="7"/>
  </r>
  <r>
    <m/>
    <s v="ЗДРАВСТВЕНО ВАСПИТАЊЕ"/>
    <x v="0"/>
    <m/>
    <m/>
    <x v="0"/>
    <n v="0"/>
    <n v="0"/>
  </r>
  <r>
    <m/>
    <m/>
    <x v="27"/>
    <m/>
    <m/>
    <x v="32"/>
    <m/>
    <m/>
  </r>
  <r>
    <m/>
    <m/>
    <x v="28"/>
    <m/>
    <m/>
    <x v="33"/>
    <n v="0"/>
    <n v="0"/>
  </r>
  <r>
    <m/>
    <m/>
    <x v="0"/>
    <s v="1000207"/>
    <s v="00"/>
    <x v="34"/>
    <m/>
    <m/>
  </r>
  <r>
    <m/>
    <m/>
    <x v="0"/>
    <s v="1000207"/>
    <s v="05"/>
    <x v="35"/>
    <m/>
    <m/>
  </r>
  <r>
    <m/>
    <s v="УКУПАН БРОЈ ПОСЕТА"/>
    <x v="0"/>
    <m/>
    <m/>
    <x v="0"/>
    <n v="21650"/>
    <n v="10990"/>
  </r>
  <r>
    <m/>
    <m/>
    <x v="0"/>
    <m/>
    <m/>
    <x v="0"/>
    <m/>
    <m/>
  </r>
  <r>
    <s v="1053 - Пнеумофтизиологија"/>
    <m/>
    <x v="0"/>
    <m/>
    <m/>
    <x v="0"/>
    <m/>
    <m/>
  </r>
  <r>
    <m/>
    <s v="Прегледи  лекара"/>
    <x v="0"/>
    <m/>
    <m/>
    <x v="0"/>
    <n v="0"/>
    <n v="0"/>
  </r>
  <r>
    <m/>
    <m/>
    <x v="247"/>
    <m/>
    <m/>
    <x v="303"/>
    <n v="0"/>
    <n v="0"/>
  </r>
  <r>
    <m/>
    <m/>
    <x v="0"/>
    <s v="1500016"/>
    <m/>
    <x v="303"/>
    <m/>
    <m/>
  </r>
  <r>
    <m/>
    <m/>
    <x v="0"/>
    <s v="1500016"/>
    <s v="03"/>
    <x v="304"/>
    <m/>
    <m/>
  </r>
  <r>
    <m/>
    <m/>
    <x v="13"/>
    <m/>
    <m/>
    <x v="18"/>
    <m/>
    <m/>
  </r>
  <r>
    <m/>
    <m/>
    <x v="11"/>
    <m/>
    <m/>
    <x v="16"/>
    <m/>
    <m/>
  </r>
  <r>
    <m/>
    <s v="ДИЈАГНОСТИЧКО ТЕРАПИЈСКЕ УСЛУГЕ"/>
    <x v="0"/>
    <m/>
    <m/>
    <x v="0"/>
    <n v="0"/>
    <n v="0"/>
  </r>
  <r>
    <m/>
    <m/>
    <x v="5"/>
    <m/>
    <m/>
    <x v="10"/>
    <m/>
    <m/>
  </r>
  <r>
    <m/>
    <m/>
    <x v="246"/>
    <m/>
    <m/>
    <x v="301"/>
    <m/>
    <m/>
  </r>
  <r>
    <m/>
    <m/>
    <x v="23"/>
    <m/>
    <m/>
    <x v="28"/>
    <m/>
    <m/>
  </r>
  <r>
    <m/>
    <m/>
    <x v="213"/>
    <m/>
    <m/>
    <x v="252"/>
    <m/>
    <m/>
  </r>
  <r>
    <m/>
    <m/>
    <x v="248"/>
    <m/>
    <m/>
    <x v="305"/>
    <m/>
    <m/>
  </r>
  <r>
    <m/>
    <m/>
    <x v="24"/>
    <m/>
    <m/>
    <x v="29"/>
    <m/>
    <m/>
  </r>
  <r>
    <m/>
    <s v="УКУПАН БРОЈ ПОСЕТА"/>
    <x v="0"/>
    <m/>
    <m/>
    <x v="0"/>
    <m/>
    <m/>
  </r>
  <r>
    <m/>
    <m/>
    <x v="0"/>
    <m/>
    <m/>
    <x v="0"/>
    <m/>
    <m/>
  </r>
  <r>
    <s v="1010 - Офталмологија"/>
    <m/>
    <x v="0"/>
    <m/>
    <m/>
    <x v="0"/>
    <m/>
    <m/>
  </r>
  <r>
    <m/>
    <s v="Прегледи  лекара"/>
    <x v="0"/>
    <m/>
    <m/>
    <x v="0"/>
    <n v="22991"/>
    <n v="12928"/>
  </r>
  <r>
    <m/>
    <m/>
    <x v="249"/>
    <m/>
    <m/>
    <x v="306"/>
    <n v="22986"/>
    <n v="12928"/>
  </r>
  <r>
    <m/>
    <m/>
    <x v="0"/>
    <s v="1600014"/>
    <s v="10"/>
    <x v="307"/>
    <n v="5"/>
    <n v="3"/>
  </r>
  <r>
    <m/>
    <m/>
    <x v="0"/>
    <s v="1600014"/>
    <s v="10"/>
    <x v="308"/>
    <n v="195"/>
    <n v="42"/>
  </r>
  <r>
    <m/>
    <m/>
    <x v="0"/>
    <s v="1600014"/>
    <s v="10"/>
    <x v="309"/>
    <n v="1866"/>
    <n v="1113"/>
  </r>
  <r>
    <m/>
    <m/>
    <x v="0"/>
    <s v="1600014"/>
    <s v="10"/>
    <x v="310"/>
    <n v="580"/>
    <n v="11"/>
  </r>
  <r>
    <m/>
    <m/>
    <x v="0"/>
    <s v="1600014"/>
    <m/>
    <x v="311"/>
    <n v="13520"/>
    <n v="7853"/>
  </r>
  <r>
    <m/>
    <m/>
    <x v="0"/>
    <s v="1600014"/>
    <s v="03"/>
    <x v="299"/>
    <n v="6820"/>
    <n v="3906"/>
  </r>
  <r>
    <m/>
    <m/>
    <x v="13"/>
    <m/>
    <m/>
    <x v="18"/>
    <n v="5"/>
    <m/>
  </r>
  <r>
    <m/>
    <m/>
    <x v="11"/>
    <m/>
    <m/>
    <x v="16"/>
    <m/>
    <m/>
  </r>
  <r>
    <m/>
    <s v="ДИЈАГНОСТИЧКО ТЕРАПИЈСКЕ УСЛУГЕ"/>
    <x v="0"/>
    <m/>
    <m/>
    <x v="0"/>
    <n v="24630"/>
    <n v="12631"/>
  </r>
  <r>
    <m/>
    <m/>
    <x v="250"/>
    <m/>
    <m/>
    <x v="312"/>
    <n v="3310"/>
    <n v="1569"/>
  </r>
  <r>
    <m/>
    <m/>
    <x v="251"/>
    <m/>
    <m/>
    <x v="313"/>
    <n v="1610"/>
    <n v="58"/>
  </r>
  <r>
    <m/>
    <m/>
    <x v="252"/>
    <m/>
    <m/>
    <x v="314"/>
    <m/>
    <m/>
  </r>
  <r>
    <m/>
    <m/>
    <x v="253"/>
    <m/>
    <m/>
    <x v="315"/>
    <n v="170"/>
    <n v="65"/>
  </r>
  <r>
    <m/>
    <m/>
    <x v="219"/>
    <m/>
    <m/>
    <x v="258"/>
    <n v="350"/>
    <n v="140"/>
  </r>
  <r>
    <m/>
    <m/>
    <x v="220"/>
    <m/>
    <m/>
    <x v="259"/>
    <n v="230"/>
    <n v="113"/>
  </r>
  <r>
    <m/>
    <m/>
    <x v="221"/>
    <m/>
    <m/>
    <x v="260"/>
    <n v="18645"/>
    <n v="10550"/>
  </r>
  <r>
    <m/>
    <m/>
    <x v="218"/>
    <m/>
    <m/>
    <x v="257"/>
    <n v="315"/>
    <n v="136"/>
  </r>
  <r>
    <m/>
    <m/>
    <x v="254"/>
    <m/>
    <m/>
    <x v="316"/>
    <m/>
    <m/>
  </r>
  <r>
    <m/>
    <s v="УКУПАН БРОЈ ПОСЕТА"/>
    <x v="0"/>
    <m/>
    <m/>
    <x v="0"/>
    <n v="23470"/>
    <n v="13054"/>
  </r>
  <r>
    <m/>
    <m/>
    <x v="0"/>
    <m/>
    <m/>
    <x v="0"/>
    <m/>
    <m/>
  </r>
  <r>
    <s v="1006 - Физикална медицина и рехабилитација"/>
    <m/>
    <x v="0"/>
    <m/>
    <m/>
    <x v="0"/>
    <m/>
    <m/>
  </r>
  <r>
    <m/>
    <s v="Прегледи  лекара"/>
    <x v="0"/>
    <m/>
    <m/>
    <x v="0"/>
    <n v="26876"/>
    <n v="14054"/>
  </r>
  <r>
    <m/>
    <m/>
    <x v="255"/>
    <m/>
    <m/>
    <x v="317"/>
    <n v="26876"/>
    <n v="14054"/>
  </r>
  <r>
    <m/>
    <m/>
    <x v="0"/>
    <s v="1800010"/>
    <s v="10"/>
    <x v="318"/>
    <n v="20"/>
    <m/>
  </r>
  <r>
    <m/>
    <m/>
    <x v="0"/>
    <s v="1800010"/>
    <s v="10"/>
    <x v="319"/>
    <n v="1866"/>
    <n v="1100"/>
  </r>
  <r>
    <m/>
    <m/>
    <x v="0"/>
    <s v="1800010"/>
    <s v="10"/>
    <x v="320"/>
    <n v="10"/>
    <n v="4"/>
  </r>
  <r>
    <m/>
    <m/>
    <x v="0"/>
    <s v="1800010"/>
    <m/>
    <x v="317"/>
    <n v="15820"/>
    <n v="8775"/>
  </r>
  <r>
    <m/>
    <m/>
    <x v="0"/>
    <s v="1800010"/>
    <s v="03"/>
    <x v="299"/>
    <n v="9160"/>
    <n v="4175"/>
  </r>
  <r>
    <m/>
    <m/>
    <x v="13"/>
    <m/>
    <m/>
    <x v="18"/>
    <m/>
    <m/>
  </r>
  <r>
    <m/>
    <m/>
    <x v="256"/>
    <m/>
    <m/>
    <x v="321"/>
    <m/>
    <m/>
  </r>
  <r>
    <m/>
    <m/>
    <x v="11"/>
    <m/>
    <m/>
    <x v="16"/>
    <m/>
    <m/>
  </r>
  <r>
    <m/>
    <m/>
    <x v="257"/>
    <m/>
    <m/>
    <x v="322"/>
    <m/>
    <m/>
  </r>
  <r>
    <m/>
    <s v="Терапијске услуге"/>
    <x v="0"/>
    <m/>
    <m/>
    <x v="0"/>
    <n v="380909"/>
    <n v="179163"/>
  </r>
  <r>
    <m/>
    <m/>
    <x v="258"/>
    <m/>
    <m/>
    <x v="323"/>
    <n v="990"/>
    <n v="518"/>
  </r>
  <r>
    <m/>
    <m/>
    <x v="259"/>
    <m/>
    <m/>
    <x v="324"/>
    <n v="33775"/>
    <n v="17665"/>
  </r>
  <r>
    <m/>
    <m/>
    <x v="260"/>
    <m/>
    <m/>
    <x v="325"/>
    <n v="4545"/>
    <n v="833"/>
  </r>
  <r>
    <m/>
    <m/>
    <x v="261"/>
    <m/>
    <m/>
    <x v="326"/>
    <n v="11900"/>
    <n v="5487"/>
  </r>
  <r>
    <m/>
    <m/>
    <x v="262"/>
    <m/>
    <m/>
    <x v="327"/>
    <n v="18585"/>
    <n v="9536"/>
  </r>
  <r>
    <m/>
    <m/>
    <x v="263"/>
    <m/>
    <m/>
    <x v="328"/>
    <m/>
    <m/>
  </r>
  <r>
    <m/>
    <m/>
    <x v="264"/>
    <m/>
    <m/>
    <x v="329"/>
    <n v="32190"/>
    <n v="17475"/>
  </r>
  <r>
    <m/>
    <m/>
    <x v="265"/>
    <m/>
    <m/>
    <x v="330"/>
    <n v="50"/>
    <n v="35"/>
  </r>
  <r>
    <m/>
    <m/>
    <x v="266"/>
    <m/>
    <m/>
    <x v="331"/>
    <n v="5590"/>
    <n v="1555"/>
  </r>
  <r>
    <m/>
    <m/>
    <x v="267"/>
    <m/>
    <m/>
    <x v="332"/>
    <n v="959"/>
    <n v="193"/>
  </r>
  <r>
    <m/>
    <m/>
    <x v="268"/>
    <m/>
    <m/>
    <x v="333"/>
    <n v="211615"/>
    <n v="94418"/>
  </r>
  <r>
    <m/>
    <m/>
    <x v="269"/>
    <m/>
    <m/>
    <x v="334"/>
    <m/>
    <m/>
  </r>
  <r>
    <m/>
    <m/>
    <x v="270"/>
    <m/>
    <m/>
    <x v="335"/>
    <n v="11700"/>
    <n v="5663"/>
  </r>
  <r>
    <m/>
    <m/>
    <x v="271"/>
    <m/>
    <m/>
    <x v="336"/>
    <m/>
    <m/>
  </r>
  <r>
    <m/>
    <m/>
    <x v="272"/>
    <m/>
    <m/>
    <x v="337"/>
    <m/>
    <m/>
  </r>
  <r>
    <m/>
    <m/>
    <x v="273"/>
    <m/>
    <m/>
    <x v="338"/>
    <n v="7955"/>
    <n v="5303"/>
  </r>
  <r>
    <m/>
    <m/>
    <x v="274"/>
    <m/>
    <m/>
    <x v="339"/>
    <n v="10"/>
    <m/>
  </r>
  <r>
    <m/>
    <m/>
    <x v="275"/>
    <m/>
    <m/>
    <x v="340"/>
    <m/>
    <m/>
  </r>
  <r>
    <m/>
    <m/>
    <x v="276"/>
    <m/>
    <m/>
    <x v="341"/>
    <n v="22915"/>
    <n v="11513"/>
  </r>
  <r>
    <m/>
    <m/>
    <x v="277"/>
    <m/>
    <m/>
    <x v="342"/>
    <n v="18130"/>
    <n v="8969"/>
  </r>
  <r>
    <m/>
    <m/>
    <x v="21"/>
    <m/>
    <m/>
    <x v="26"/>
    <m/>
    <m/>
  </r>
  <r>
    <m/>
    <s v="Број корисника који су користили терапијске услуге"/>
    <x v="0"/>
    <m/>
    <m/>
    <x v="0"/>
    <n v="8440"/>
    <n v="5250"/>
  </r>
  <r>
    <m/>
    <s v="УКУПАН БРОЈ ПОСЕТА"/>
    <x v="0"/>
    <m/>
    <m/>
    <x v="0"/>
    <n v="133280"/>
    <n v="69496"/>
  </r>
  <r>
    <m/>
    <m/>
    <x v="0"/>
    <m/>
    <m/>
    <x v="0"/>
    <m/>
    <m/>
  </r>
  <r>
    <s v="1011 - Оториноларингологија"/>
    <m/>
    <x v="0"/>
    <m/>
    <m/>
    <x v="0"/>
    <m/>
    <m/>
  </r>
  <r>
    <m/>
    <s v="Прегледи  лекара"/>
    <x v="0"/>
    <m/>
    <m/>
    <x v="0"/>
    <n v="18593"/>
    <n v="7047"/>
  </r>
  <r>
    <m/>
    <m/>
    <x v="278"/>
    <m/>
    <m/>
    <x v="343"/>
    <n v="18593"/>
    <n v="7047"/>
  </r>
  <r>
    <m/>
    <m/>
    <x v="0"/>
    <s v="1700012"/>
    <s v="10"/>
    <x v="344"/>
    <n v="2"/>
    <n v="1"/>
  </r>
  <r>
    <m/>
    <m/>
    <x v="0"/>
    <s v="1700012"/>
    <s v="10"/>
    <x v="345"/>
    <n v="5"/>
    <n v="1"/>
  </r>
  <r>
    <m/>
    <m/>
    <x v="0"/>
    <s v="1700012"/>
    <s v="10"/>
    <x v="346"/>
    <n v="1866"/>
    <n v="1123"/>
  </r>
  <r>
    <m/>
    <m/>
    <x v="0"/>
    <s v="1700012"/>
    <m/>
    <x v="347"/>
    <n v="13125"/>
    <n v="5163"/>
  </r>
  <r>
    <m/>
    <m/>
    <x v="0"/>
    <s v="1700012"/>
    <s v="03"/>
    <x v="299"/>
    <n v="3595"/>
    <n v="759"/>
  </r>
  <r>
    <m/>
    <m/>
    <x v="13"/>
    <m/>
    <m/>
    <x v="18"/>
    <m/>
    <m/>
  </r>
  <r>
    <m/>
    <m/>
    <x v="11"/>
    <m/>
    <m/>
    <x v="16"/>
    <m/>
    <m/>
  </r>
  <r>
    <m/>
    <s v="ДИЈАГНОСТИЧКО ТЕРАПИЈСКЕ УСЛУГЕ"/>
    <x v="0"/>
    <m/>
    <m/>
    <x v="0"/>
    <n v="12200"/>
    <n v="5132"/>
  </r>
  <r>
    <m/>
    <m/>
    <x v="279"/>
    <m/>
    <m/>
    <x v="348"/>
    <n v="3775"/>
    <n v="1437"/>
  </r>
  <r>
    <m/>
    <m/>
    <x v="37"/>
    <m/>
    <m/>
    <x v="44"/>
    <m/>
    <m/>
  </r>
  <r>
    <m/>
    <m/>
    <x v="280"/>
    <m/>
    <m/>
    <x v="349"/>
    <n v="350"/>
    <n v="165"/>
  </r>
  <r>
    <m/>
    <m/>
    <x v="93"/>
    <m/>
    <m/>
    <x v="132"/>
    <n v="4200"/>
    <n v="1763"/>
  </r>
  <r>
    <m/>
    <m/>
    <x v="215"/>
    <m/>
    <m/>
    <x v="254"/>
    <n v="15"/>
    <n v="6"/>
  </r>
  <r>
    <m/>
    <m/>
    <x v="214"/>
    <m/>
    <m/>
    <x v="253"/>
    <n v="3710"/>
    <n v="1724"/>
  </r>
  <r>
    <m/>
    <m/>
    <x v="216"/>
    <m/>
    <m/>
    <x v="255"/>
    <n v="140"/>
    <n v="33"/>
  </r>
  <r>
    <m/>
    <m/>
    <x v="217"/>
    <m/>
    <m/>
    <x v="256"/>
    <n v="10"/>
    <n v="4"/>
  </r>
  <r>
    <m/>
    <s v="УКУПАН БРОЈ ПОСЕТА"/>
    <x v="0"/>
    <m/>
    <m/>
    <x v="0"/>
    <n v="18145"/>
    <n v="7099"/>
  </r>
  <r>
    <m/>
    <m/>
    <x v="0"/>
    <m/>
    <m/>
    <x v="0"/>
    <m/>
    <m/>
  </r>
  <r>
    <s v="1009 - Психијатрија / Неуропсихијатрија"/>
    <m/>
    <x v="0"/>
    <m/>
    <m/>
    <x v="0"/>
    <m/>
    <m/>
  </r>
  <r>
    <m/>
    <s v="Прегледи лекара"/>
    <x v="0"/>
    <m/>
    <m/>
    <x v="0"/>
    <n v="6230"/>
    <n v="2626"/>
  </r>
  <r>
    <m/>
    <m/>
    <x v="281"/>
    <m/>
    <m/>
    <x v="350"/>
    <n v="6230"/>
    <n v="2626"/>
  </r>
  <r>
    <m/>
    <m/>
    <x v="0"/>
    <s v="1900018"/>
    <m/>
    <x v="351"/>
    <n v="4000"/>
    <n v="1847"/>
  </r>
  <r>
    <m/>
    <m/>
    <x v="0"/>
    <s v="1900018"/>
    <s v="03"/>
    <x v="352"/>
    <n v="2230"/>
    <n v="779"/>
  </r>
  <r>
    <m/>
    <m/>
    <x v="282"/>
    <m/>
    <m/>
    <x v="353"/>
    <m/>
    <m/>
  </r>
  <r>
    <m/>
    <m/>
    <x v="13"/>
    <m/>
    <m/>
    <x v="18"/>
    <m/>
    <m/>
  </r>
  <r>
    <m/>
    <m/>
    <x v="11"/>
    <m/>
    <m/>
    <x v="16"/>
    <m/>
    <m/>
  </r>
  <r>
    <m/>
    <s v="ДИЈАГНОСТИЧКО ТЕРАПИЈСКЕ УСЛУГЕ"/>
    <x v="0"/>
    <m/>
    <m/>
    <x v="0"/>
    <n v="3670"/>
    <n v="1742"/>
  </r>
  <r>
    <m/>
    <m/>
    <x v="33"/>
    <m/>
    <m/>
    <x v="40"/>
    <n v="1030"/>
    <n v="700"/>
  </r>
  <r>
    <m/>
    <m/>
    <x v="34"/>
    <m/>
    <m/>
    <x v="41"/>
    <n v="2635"/>
    <n v="1042"/>
  </r>
  <r>
    <m/>
    <m/>
    <x v="36"/>
    <m/>
    <m/>
    <x v="43"/>
    <n v="5"/>
    <m/>
  </r>
  <r>
    <m/>
    <m/>
    <x v="21"/>
    <m/>
    <m/>
    <x v="26"/>
    <m/>
    <m/>
  </r>
  <r>
    <m/>
    <s v="РАД СОЦИЈАЛНОГ РАДНИКА"/>
    <x v="0"/>
    <m/>
    <m/>
    <x v="0"/>
    <n v="65"/>
    <n v="27"/>
  </r>
  <r>
    <m/>
    <m/>
    <x v="27"/>
    <m/>
    <m/>
    <x v="32"/>
    <n v="30"/>
    <n v="9"/>
  </r>
  <r>
    <m/>
    <m/>
    <x v="28"/>
    <m/>
    <m/>
    <x v="33"/>
    <n v="35"/>
    <n v="18"/>
  </r>
  <r>
    <m/>
    <s v="УКУПАН БРОЈ ПОСЕТА"/>
    <x v="0"/>
    <m/>
    <m/>
    <x v="0"/>
    <n v="9280"/>
    <n v="4032"/>
  </r>
  <r>
    <m/>
    <m/>
    <x v="0"/>
    <m/>
    <m/>
    <x v="0"/>
    <m/>
    <m/>
  </r>
  <r>
    <s v="1054 - Дерматовенерологија"/>
    <m/>
    <x v="0"/>
    <m/>
    <m/>
    <x v="0"/>
    <m/>
    <m/>
  </r>
  <r>
    <m/>
    <s v="Прегледи лекара"/>
    <x v="0"/>
    <m/>
    <m/>
    <x v="0"/>
    <n v="0"/>
    <n v="0"/>
  </r>
  <r>
    <m/>
    <m/>
    <x v="283"/>
    <m/>
    <m/>
    <x v="354"/>
    <n v="0"/>
    <n v="0"/>
  </r>
  <r>
    <m/>
    <m/>
    <x v="0"/>
    <s v="2000016"/>
    <m/>
    <x v="355"/>
    <m/>
    <m/>
  </r>
  <r>
    <m/>
    <m/>
    <x v="0"/>
    <s v="2000016"/>
    <s v="03"/>
    <x v="299"/>
    <m/>
    <m/>
  </r>
  <r>
    <m/>
    <m/>
    <x v="284"/>
    <m/>
    <m/>
    <x v="356"/>
    <m/>
    <m/>
  </r>
  <r>
    <m/>
    <m/>
    <x v="11"/>
    <m/>
    <m/>
    <x v="16"/>
    <m/>
    <m/>
  </r>
  <r>
    <m/>
    <m/>
    <x v="13"/>
    <m/>
    <m/>
    <x v="18"/>
    <m/>
    <m/>
  </r>
  <r>
    <m/>
    <s v="ДИЈАГНОСТИЧКО ТЕРАПИЈСКЕ УСЛУГЕ"/>
    <x v="0"/>
    <m/>
    <m/>
    <x v="0"/>
    <n v="0"/>
    <n v="0"/>
  </r>
  <r>
    <m/>
    <m/>
    <x v="17"/>
    <m/>
    <m/>
    <x v="22"/>
    <m/>
    <m/>
  </r>
  <r>
    <m/>
    <m/>
    <x v="18"/>
    <m/>
    <m/>
    <x v="23"/>
    <m/>
    <m/>
  </r>
  <r>
    <m/>
    <m/>
    <x v="21"/>
    <m/>
    <m/>
    <x v="26"/>
    <m/>
    <m/>
  </r>
  <r>
    <m/>
    <m/>
    <x v="22"/>
    <m/>
    <m/>
    <x v="27"/>
    <m/>
    <m/>
  </r>
  <r>
    <m/>
    <m/>
    <x v="16"/>
    <m/>
    <m/>
    <x v="21"/>
    <m/>
    <m/>
  </r>
  <r>
    <m/>
    <s v="УКУПАН БРОЈ ПОСЕТА"/>
    <x v="0"/>
    <m/>
    <m/>
    <x v="0"/>
    <m/>
    <m/>
  </r>
  <r>
    <m/>
    <m/>
    <x v="0"/>
    <m/>
    <m/>
    <x v="0"/>
    <m/>
    <m/>
  </r>
  <r>
    <s v="1019 и 2024 Стоматолошка служба"/>
    <m/>
    <x v="0"/>
    <m/>
    <m/>
    <x v="0"/>
    <m/>
    <m/>
  </r>
  <r>
    <m/>
    <s v="ПРЕВЕНТИВА "/>
    <x v="0"/>
    <m/>
    <m/>
    <x v="0"/>
    <m/>
    <m/>
  </r>
  <r>
    <m/>
    <s v="ПРЕВЕНТИВНИ ПРЕГЛЕДИ"/>
    <x v="0"/>
    <m/>
    <m/>
    <x v="0"/>
    <n v="25493"/>
    <n v="10778"/>
  </r>
  <r>
    <m/>
    <m/>
    <x v="285"/>
    <m/>
    <m/>
    <x v="357"/>
    <n v="1841"/>
    <n v="92"/>
  </r>
  <r>
    <m/>
    <m/>
    <x v="286"/>
    <m/>
    <m/>
    <x v="358"/>
    <n v="4652"/>
    <n v="2054"/>
  </r>
  <r>
    <m/>
    <m/>
    <x v="287"/>
    <m/>
    <s v="*"/>
    <x v="359"/>
    <n v="14000"/>
    <n v="6478"/>
  </r>
  <r>
    <m/>
    <m/>
    <x v="288"/>
    <m/>
    <m/>
    <x v="360"/>
    <n v="2000"/>
    <n v="1060"/>
  </r>
  <r>
    <m/>
    <m/>
    <x v="289"/>
    <m/>
    <m/>
    <x v="361"/>
    <n v="1500"/>
    <n v="750"/>
  </r>
  <r>
    <m/>
    <m/>
    <x v="290"/>
    <m/>
    <m/>
    <x v="362"/>
    <n v="1500"/>
    <n v="344"/>
  </r>
  <r>
    <m/>
    <s v="УКЛАЊАЊЕ НАСЛАГА"/>
    <x v="0"/>
    <m/>
    <m/>
    <x v="0"/>
    <n v="10000"/>
    <n v="3576"/>
  </r>
  <r>
    <m/>
    <m/>
    <x v="291"/>
    <m/>
    <m/>
    <x v="363"/>
    <n v="10000"/>
    <n v="3576"/>
  </r>
  <r>
    <m/>
    <s v="АПЛИКАЦИЈА ФЛУОРИДА"/>
    <x v="0"/>
    <m/>
    <m/>
    <x v="0"/>
    <n v="12500"/>
    <n v="5053"/>
  </r>
  <r>
    <m/>
    <m/>
    <x v="292"/>
    <m/>
    <m/>
    <x v="364"/>
    <n v="12000"/>
    <n v="4929"/>
  </r>
  <r>
    <m/>
    <m/>
    <x v="293"/>
    <m/>
    <m/>
    <x v="365"/>
    <n v="500"/>
    <n v="124"/>
  </r>
  <r>
    <m/>
    <s v="ЗАЛИВАЊЕ ФИСУРА"/>
    <x v="0"/>
    <m/>
    <m/>
    <x v="0"/>
    <n v="6000"/>
    <n v="1731"/>
  </r>
  <r>
    <m/>
    <m/>
    <x v="294"/>
    <m/>
    <m/>
    <x v="366"/>
    <n v="6000"/>
    <n v="1731"/>
  </r>
  <r>
    <m/>
    <s v=" ЗДРАВСТВЕНО ВАСПИТАЊЕ"/>
    <x v="0"/>
    <m/>
    <m/>
    <x v="0"/>
    <n v="14060"/>
    <n v="6763"/>
  </r>
  <r>
    <m/>
    <m/>
    <x v="295"/>
    <m/>
    <m/>
    <x v="367"/>
    <n v="5000"/>
    <n v="1771"/>
  </r>
  <r>
    <m/>
    <m/>
    <x v="296"/>
    <m/>
    <m/>
    <x v="368"/>
    <n v="7500"/>
    <n v="4541"/>
  </r>
  <r>
    <m/>
    <m/>
    <x v="297"/>
    <m/>
    <m/>
    <x v="369"/>
    <n v="1200"/>
    <n v="325"/>
  </r>
  <r>
    <m/>
    <m/>
    <x v="298"/>
    <m/>
    <m/>
    <x v="370"/>
    <n v="150"/>
    <n v="26"/>
  </r>
  <r>
    <m/>
    <m/>
    <x v="299"/>
    <m/>
    <m/>
    <x v="371"/>
    <n v="200"/>
    <n v="93"/>
  </r>
  <r>
    <m/>
    <m/>
    <x v="300"/>
    <m/>
    <m/>
    <x v="372"/>
    <n v="10"/>
    <n v="7"/>
  </r>
  <r>
    <m/>
    <s v="КУРАТИВА/Прегледи, дијагностика и терапија"/>
    <x v="0"/>
    <m/>
    <m/>
    <x v="0"/>
    <m/>
    <m/>
  </r>
  <r>
    <m/>
    <s v="ПРЕГЛЕДИ ЗБОГ ТЕРАПИЈЕ"/>
    <x v="0"/>
    <m/>
    <m/>
    <x v="0"/>
    <n v="11000"/>
    <n v="4965"/>
  </r>
  <r>
    <m/>
    <m/>
    <x v="287"/>
    <m/>
    <m/>
    <x v="359"/>
    <n v="2000"/>
    <n v="1055"/>
  </r>
  <r>
    <m/>
    <m/>
    <x v="301"/>
    <m/>
    <m/>
    <x v="373"/>
    <n v="4000"/>
    <n v="1622"/>
  </r>
  <r>
    <m/>
    <m/>
    <x v="302"/>
    <m/>
    <m/>
    <x v="374"/>
    <n v="4000"/>
    <n v="2070"/>
  </r>
  <r>
    <m/>
    <m/>
    <x v="303"/>
    <m/>
    <m/>
    <x v="375"/>
    <n v="1000"/>
    <n v="218"/>
  </r>
  <r>
    <m/>
    <s v="ЗБРИЊАВАЊЕ ОСОБЕ ИЗЛОЖЕНЕ НАСИЉУ"/>
    <x v="0"/>
    <m/>
    <m/>
    <x v="0"/>
    <n v="0"/>
    <n v="0"/>
  </r>
  <r>
    <m/>
    <m/>
    <x v="11"/>
    <m/>
    <m/>
    <x v="16"/>
    <m/>
    <m/>
  </r>
  <r>
    <m/>
    <s v="ТЕРАПИЈА БОЛЕСТИ ЗУБА СА ЕНДОДОНЦИЈОМ"/>
    <x v="0"/>
    <m/>
    <m/>
    <x v="0"/>
    <n v="19270"/>
    <n v="5994"/>
  </r>
  <r>
    <m/>
    <m/>
    <x v="304"/>
    <m/>
    <m/>
    <x v="376"/>
    <n v="1000"/>
    <n v="151"/>
  </r>
  <r>
    <m/>
    <m/>
    <x v="305"/>
    <m/>
    <m/>
    <x v="377"/>
    <n v="2500"/>
    <n v="901"/>
  </r>
  <r>
    <m/>
    <m/>
    <x v="306"/>
    <m/>
    <m/>
    <x v="378"/>
    <n v="150"/>
    <n v="17"/>
  </r>
  <r>
    <m/>
    <m/>
    <x v="307"/>
    <m/>
    <m/>
    <x v="379"/>
    <n v="500"/>
    <n v="200"/>
  </r>
  <r>
    <m/>
    <m/>
    <x v="308"/>
    <m/>
    <m/>
    <x v="380"/>
    <n v="250"/>
    <n v="25"/>
  </r>
  <r>
    <m/>
    <m/>
    <x v="309"/>
    <m/>
    <m/>
    <x v="381"/>
    <n v="3000"/>
    <n v="109"/>
  </r>
  <r>
    <m/>
    <m/>
    <x v="310"/>
    <m/>
    <m/>
    <x v="382"/>
    <n v="500"/>
    <n v="2"/>
  </r>
  <r>
    <m/>
    <m/>
    <x v="311"/>
    <m/>
    <m/>
    <x v="383"/>
    <n v="25"/>
    <n v="2"/>
  </r>
  <r>
    <m/>
    <m/>
    <x v="312"/>
    <m/>
    <m/>
    <x v="384"/>
    <n v="30"/>
    <n v="10"/>
  </r>
  <r>
    <m/>
    <m/>
    <x v="313"/>
    <m/>
    <m/>
    <x v="385"/>
    <n v="100"/>
    <m/>
  </r>
  <r>
    <m/>
    <m/>
    <x v="314"/>
    <m/>
    <m/>
    <x v="386"/>
    <m/>
    <m/>
  </r>
  <r>
    <m/>
    <m/>
    <x v="315"/>
    <m/>
    <m/>
    <x v="387"/>
    <n v="10"/>
    <n v="2"/>
  </r>
  <r>
    <m/>
    <m/>
    <x v="316"/>
    <m/>
    <m/>
    <x v="388"/>
    <n v="50"/>
    <n v="51"/>
  </r>
  <r>
    <m/>
    <m/>
    <x v="317"/>
    <m/>
    <m/>
    <x v="389"/>
    <n v="750"/>
    <n v="334"/>
  </r>
  <r>
    <m/>
    <m/>
    <x v="318"/>
    <m/>
    <m/>
    <x v="390"/>
    <n v="15"/>
    <n v="10"/>
  </r>
  <r>
    <m/>
    <m/>
    <x v="319"/>
    <m/>
    <m/>
    <x v="391"/>
    <n v="700"/>
    <n v="234"/>
  </r>
  <r>
    <m/>
    <m/>
    <x v="320"/>
    <m/>
    <m/>
    <x v="392"/>
    <n v="320"/>
    <n v="84"/>
  </r>
  <r>
    <m/>
    <m/>
    <x v="321"/>
    <m/>
    <m/>
    <x v="393"/>
    <n v="2200"/>
    <n v="740"/>
  </r>
  <r>
    <m/>
    <m/>
    <x v="322"/>
    <m/>
    <m/>
    <x v="394"/>
    <n v="1800"/>
    <n v="802"/>
  </r>
  <r>
    <m/>
    <m/>
    <x v="323"/>
    <m/>
    <m/>
    <x v="395"/>
    <n v="40"/>
    <n v="22"/>
  </r>
  <r>
    <m/>
    <m/>
    <x v="324"/>
    <m/>
    <m/>
    <x v="396"/>
    <n v="360"/>
    <n v="96"/>
  </r>
  <r>
    <m/>
    <m/>
    <x v="325"/>
    <m/>
    <m/>
    <x v="397"/>
    <n v="250"/>
    <n v="78"/>
  </r>
  <r>
    <m/>
    <m/>
    <x v="326"/>
    <m/>
    <m/>
    <x v="398"/>
    <m/>
    <m/>
  </r>
  <r>
    <m/>
    <m/>
    <x v="327"/>
    <m/>
    <m/>
    <x v="399"/>
    <n v="45"/>
    <n v="11"/>
  </r>
  <r>
    <m/>
    <m/>
    <x v="328"/>
    <m/>
    <m/>
    <x v="400"/>
    <n v="805"/>
    <n v="214"/>
  </r>
  <r>
    <m/>
    <m/>
    <x v="329"/>
    <m/>
    <m/>
    <x v="401"/>
    <n v="3210"/>
    <n v="1597"/>
  </r>
  <r>
    <m/>
    <m/>
    <x v="330"/>
    <m/>
    <m/>
    <x v="402"/>
    <n v="660"/>
    <n v="302"/>
  </r>
  <r>
    <m/>
    <m/>
    <x v="331"/>
    <m/>
    <m/>
    <x v="403"/>
    <m/>
    <m/>
  </r>
  <r>
    <m/>
    <m/>
    <x v="332"/>
    <m/>
    <m/>
    <x v="404"/>
    <m/>
    <m/>
  </r>
  <r>
    <m/>
    <m/>
    <x v="333"/>
    <m/>
    <m/>
    <x v="405"/>
    <m/>
    <m/>
  </r>
  <r>
    <m/>
    <s v="ОРТОДОНТСКА ТЕРАПИЈА"/>
    <x v="0"/>
    <m/>
    <m/>
    <x v="0"/>
    <n v="8100"/>
    <n v="4836"/>
  </r>
  <r>
    <m/>
    <m/>
    <x v="334"/>
    <m/>
    <m/>
    <x v="406"/>
    <n v="180"/>
    <n v="49"/>
  </r>
  <r>
    <m/>
    <m/>
    <x v="335"/>
    <m/>
    <m/>
    <x v="407"/>
    <n v="700"/>
    <n v="443"/>
  </r>
  <r>
    <m/>
    <m/>
    <x v="336"/>
    <m/>
    <m/>
    <x v="408"/>
    <n v="50"/>
    <n v="17"/>
  </r>
  <r>
    <m/>
    <m/>
    <x v="337"/>
    <m/>
    <m/>
    <x v="409"/>
    <n v="1210"/>
    <n v="611"/>
  </r>
  <r>
    <m/>
    <m/>
    <x v="338"/>
    <m/>
    <m/>
    <x v="410"/>
    <n v="1300"/>
    <n v="721"/>
  </r>
  <r>
    <m/>
    <m/>
    <x v="339"/>
    <m/>
    <m/>
    <x v="411"/>
    <n v="10"/>
    <n v="3"/>
  </r>
  <r>
    <m/>
    <m/>
    <x v="340"/>
    <m/>
    <m/>
    <x v="412"/>
    <n v="4600"/>
    <n v="2949"/>
  </r>
  <r>
    <m/>
    <m/>
    <x v="341"/>
    <m/>
    <m/>
    <x v="413"/>
    <n v="50"/>
    <n v="43"/>
  </r>
  <r>
    <m/>
    <s v="ТЕРАПИЈА ПАРОДОНЦИЈУМА"/>
    <x v="0"/>
    <m/>
    <m/>
    <x v="0"/>
    <n v="6615"/>
    <n v="2802"/>
  </r>
  <r>
    <m/>
    <m/>
    <x v="342"/>
    <m/>
    <m/>
    <x v="414"/>
    <n v="3100"/>
    <n v="1454"/>
  </r>
  <r>
    <m/>
    <m/>
    <x v="343"/>
    <m/>
    <m/>
    <x v="415"/>
    <n v="3500"/>
    <n v="1139"/>
  </r>
  <r>
    <m/>
    <m/>
    <x v="344"/>
    <m/>
    <m/>
    <x v="416"/>
    <n v="10"/>
    <n v="206"/>
  </r>
  <r>
    <m/>
    <m/>
    <x v="345"/>
    <m/>
    <m/>
    <x v="417"/>
    <n v="5"/>
    <n v="3"/>
  </r>
  <r>
    <m/>
    <s v="ХИРУРШКА ТЕРАПИЈА"/>
    <x v="0"/>
    <m/>
    <m/>
    <x v="0"/>
    <n v="6131"/>
    <n v="2950"/>
  </r>
  <r>
    <m/>
    <m/>
    <x v="346"/>
    <m/>
    <m/>
    <x v="418"/>
    <n v="3050"/>
    <n v="1457"/>
  </r>
  <r>
    <m/>
    <m/>
    <x v="347"/>
    <m/>
    <m/>
    <x v="419"/>
    <n v="350"/>
    <n v="96"/>
  </r>
  <r>
    <m/>
    <m/>
    <x v="348"/>
    <m/>
    <m/>
    <x v="420"/>
    <n v="70"/>
    <n v="6"/>
  </r>
  <r>
    <m/>
    <m/>
    <x v="349"/>
    <m/>
    <m/>
    <x v="421"/>
    <n v="100"/>
    <n v="53"/>
  </r>
  <r>
    <m/>
    <m/>
    <x v="350"/>
    <m/>
    <m/>
    <x v="422"/>
    <m/>
    <m/>
  </r>
  <r>
    <m/>
    <m/>
    <x v="351"/>
    <m/>
    <m/>
    <x v="423"/>
    <n v="15"/>
    <n v="1"/>
  </r>
  <r>
    <m/>
    <m/>
    <x v="352"/>
    <m/>
    <m/>
    <x v="424"/>
    <n v="2200"/>
    <n v="1173"/>
  </r>
  <r>
    <m/>
    <m/>
    <x v="353"/>
    <m/>
    <m/>
    <x v="425"/>
    <n v="150"/>
    <n v="53"/>
  </r>
  <r>
    <m/>
    <m/>
    <x v="354"/>
    <m/>
    <m/>
    <x v="426"/>
    <m/>
    <m/>
  </r>
  <r>
    <m/>
    <m/>
    <x v="355"/>
    <m/>
    <m/>
    <x v="427"/>
    <n v="80"/>
    <n v="31"/>
  </r>
  <r>
    <m/>
    <m/>
    <x v="356"/>
    <m/>
    <m/>
    <x v="428"/>
    <n v="60"/>
    <n v="10"/>
  </r>
  <r>
    <m/>
    <m/>
    <x v="357"/>
    <m/>
    <m/>
    <x v="429"/>
    <n v="10"/>
    <n v="65"/>
  </r>
  <r>
    <m/>
    <m/>
    <x v="358"/>
    <m/>
    <m/>
    <x v="430"/>
    <n v="1"/>
    <m/>
  </r>
  <r>
    <m/>
    <m/>
    <x v="359"/>
    <m/>
    <m/>
    <x v="431"/>
    <m/>
    <m/>
  </r>
  <r>
    <m/>
    <m/>
    <x v="360"/>
    <m/>
    <m/>
    <x v="432"/>
    <n v="1"/>
    <m/>
  </r>
  <r>
    <m/>
    <m/>
    <x v="361"/>
    <m/>
    <m/>
    <x v="433"/>
    <n v="10"/>
    <m/>
  </r>
  <r>
    <m/>
    <m/>
    <x v="362"/>
    <m/>
    <m/>
    <x v="434"/>
    <m/>
    <m/>
  </r>
  <r>
    <m/>
    <m/>
    <x v="363"/>
    <m/>
    <m/>
    <x v="435"/>
    <m/>
    <m/>
  </r>
  <r>
    <m/>
    <m/>
    <x v="364"/>
    <m/>
    <m/>
    <x v="436"/>
    <n v="2"/>
    <n v="1"/>
  </r>
  <r>
    <m/>
    <m/>
    <x v="365"/>
    <m/>
    <m/>
    <x v="437"/>
    <n v="2"/>
    <m/>
  </r>
  <r>
    <m/>
    <m/>
    <x v="366"/>
    <m/>
    <m/>
    <x v="438"/>
    <m/>
    <m/>
  </r>
  <r>
    <m/>
    <m/>
    <x v="367"/>
    <m/>
    <m/>
    <x v="439"/>
    <n v="30"/>
    <n v="4"/>
  </r>
  <r>
    <m/>
    <m/>
    <x v="368"/>
    <m/>
    <m/>
    <x v="440"/>
    <m/>
    <m/>
  </r>
  <r>
    <m/>
    <m/>
    <x v="369"/>
    <m/>
    <m/>
    <x v="441"/>
    <m/>
    <m/>
  </r>
  <r>
    <m/>
    <s v="АНЕСТЕЗИЈЕ"/>
    <x v="0"/>
    <m/>
    <m/>
    <x v="0"/>
    <n v="5500"/>
    <n v="2285"/>
  </r>
  <r>
    <m/>
    <m/>
    <x v="370"/>
    <m/>
    <m/>
    <x v="442"/>
    <n v="2500"/>
    <n v="1138"/>
  </r>
  <r>
    <m/>
    <m/>
    <x v="371"/>
    <m/>
    <m/>
    <x v="443"/>
    <n v="3000"/>
    <n v="1147"/>
  </r>
  <r>
    <m/>
    <m/>
    <x v="372"/>
    <m/>
    <m/>
    <x v="444"/>
    <m/>
    <m/>
  </r>
  <r>
    <m/>
    <m/>
    <x v="373"/>
    <m/>
    <m/>
    <x v="445"/>
    <m/>
    <m/>
  </r>
  <r>
    <m/>
    <s v="УРГЕНТНЕ УСЛУГЕ"/>
    <x v="0"/>
    <m/>
    <m/>
    <x v="0"/>
    <n v="15750"/>
    <n v="7487"/>
  </r>
  <r>
    <m/>
    <m/>
    <x v="374"/>
    <m/>
    <m/>
    <x v="446"/>
    <n v="10"/>
    <n v="2"/>
  </r>
  <r>
    <m/>
    <m/>
    <x v="375"/>
    <m/>
    <m/>
    <x v="447"/>
    <n v="9500"/>
    <n v="3937"/>
  </r>
  <r>
    <m/>
    <m/>
    <x v="376"/>
    <m/>
    <m/>
    <x v="448"/>
    <n v="2800"/>
    <n v="1946"/>
  </r>
  <r>
    <m/>
    <m/>
    <x v="377"/>
    <m/>
    <m/>
    <x v="449"/>
    <n v="380"/>
    <n v="171"/>
  </r>
  <r>
    <m/>
    <m/>
    <x v="378"/>
    <m/>
    <m/>
    <x v="450"/>
    <n v="230"/>
    <n v="47"/>
  </r>
  <r>
    <m/>
    <m/>
    <x v="379"/>
    <m/>
    <m/>
    <x v="451"/>
    <n v="2600"/>
    <n v="1286"/>
  </r>
  <r>
    <m/>
    <m/>
    <x v="380"/>
    <m/>
    <m/>
    <x v="452"/>
    <n v="200"/>
    <n v="95"/>
  </r>
  <r>
    <m/>
    <m/>
    <x v="381"/>
    <m/>
    <m/>
    <x v="453"/>
    <m/>
    <m/>
  </r>
  <r>
    <m/>
    <m/>
    <x v="382"/>
    <m/>
    <m/>
    <x v="454"/>
    <n v="20"/>
    <n v="3"/>
  </r>
  <r>
    <m/>
    <m/>
    <x v="383"/>
    <m/>
    <m/>
    <x v="455"/>
    <m/>
    <m/>
  </r>
  <r>
    <m/>
    <m/>
    <x v="384"/>
    <m/>
    <m/>
    <x v="456"/>
    <m/>
    <m/>
  </r>
  <r>
    <m/>
    <m/>
    <x v="385"/>
    <m/>
    <m/>
    <x v="457"/>
    <m/>
    <m/>
  </r>
  <r>
    <m/>
    <m/>
    <x v="386"/>
    <m/>
    <m/>
    <x v="458"/>
    <m/>
    <m/>
  </r>
  <r>
    <m/>
    <m/>
    <x v="387"/>
    <m/>
    <m/>
    <x v="459"/>
    <n v="3"/>
    <m/>
  </r>
  <r>
    <m/>
    <m/>
    <x v="388"/>
    <m/>
    <m/>
    <x v="460"/>
    <m/>
    <m/>
  </r>
  <r>
    <m/>
    <m/>
    <x v="389"/>
    <m/>
    <m/>
    <x v="461"/>
    <n v="7"/>
    <m/>
  </r>
  <r>
    <m/>
    <m/>
    <x v="390"/>
    <m/>
    <m/>
    <x v="462"/>
    <m/>
    <m/>
  </r>
  <r>
    <m/>
    <m/>
    <x v="391"/>
    <m/>
    <m/>
    <x v="463"/>
    <m/>
    <m/>
  </r>
  <r>
    <m/>
    <s v="СТОМАТОЛОШКА ЗАШТИТА ОСОБА/ДЕЦЕ СА ПОСЕБНИМ ПОТРЕБАМА_x000a_"/>
    <x v="0"/>
    <m/>
    <m/>
    <x v="0"/>
    <n v="80"/>
    <n v="0"/>
  </r>
  <r>
    <m/>
    <m/>
    <x v="392"/>
    <m/>
    <m/>
    <x v="464"/>
    <n v="10"/>
    <m/>
  </r>
  <r>
    <m/>
    <m/>
    <x v="393"/>
    <m/>
    <m/>
    <x v="465"/>
    <n v="70"/>
    <m/>
  </r>
  <r>
    <m/>
    <s v="ПРОТЕТСКА ТЕРАПИЈА"/>
    <x v="0"/>
    <m/>
    <m/>
    <x v="0"/>
    <n v="680"/>
    <n v="327"/>
  </r>
  <r>
    <m/>
    <m/>
    <x v="394"/>
    <m/>
    <m/>
    <x v="466"/>
    <n v="80"/>
    <n v="30"/>
  </r>
  <r>
    <m/>
    <m/>
    <x v="395"/>
    <m/>
    <m/>
    <x v="467"/>
    <n v="350"/>
    <n v="173"/>
  </r>
  <r>
    <m/>
    <m/>
    <x v="396"/>
    <m/>
    <m/>
    <x v="468"/>
    <n v="95"/>
    <n v="49"/>
  </r>
  <r>
    <m/>
    <m/>
    <x v="397"/>
    <m/>
    <m/>
    <x v="469"/>
    <n v="80"/>
    <n v="38"/>
  </r>
  <r>
    <m/>
    <m/>
    <x v="398"/>
    <m/>
    <m/>
    <x v="470"/>
    <n v="20"/>
    <m/>
  </r>
  <r>
    <m/>
    <m/>
    <x v="399"/>
    <m/>
    <m/>
    <x v="471"/>
    <n v="45"/>
    <n v="37"/>
  </r>
  <r>
    <m/>
    <m/>
    <x v="400"/>
    <m/>
    <m/>
    <x v="472"/>
    <n v="10"/>
    <m/>
  </r>
  <r>
    <m/>
    <s v="ДРУГЕ УСЛУГЕ"/>
    <x v="0"/>
    <m/>
    <m/>
    <x v="0"/>
    <n v="97"/>
    <n v="3"/>
  </r>
  <r>
    <m/>
    <m/>
    <x v="401"/>
    <m/>
    <m/>
    <x v="473"/>
    <m/>
    <m/>
  </r>
  <r>
    <m/>
    <m/>
    <x v="402"/>
    <m/>
    <m/>
    <x v="474"/>
    <m/>
    <m/>
  </r>
  <r>
    <m/>
    <m/>
    <x v="403"/>
    <m/>
    <m/>
    <x v="475"/>
    <n v="7"/>
    <n v="2"/>
  </r>
  <r>
    <m/>
    <m/>
    <x v="404"/>
    <m/>
    <m/>
    <x v="476"/>
    <m/>
    <m/>
  </r>
  <r>
    <m/>
    <m/>
    <x v="405"/>
    <m/>
    <m/>
    <x v="477"/>
    <m/>
    <m/>
  </r>
  <r>
    <m/>
    <m/>
    <x v="406"/>
    <m/>
    <m/>
    <x v="478"/>
    <m/>
    <m/>
  </r>
  <r>
    <m/>
    <m/>
    <x v="407"/>
    <m/>
    <m/>
    <x v="479"/>
    <n v="90"/>
    <n v="1"/>
  </r>
  <r>
    <m/>
    <m/>
    <x v="408"/>
    <m/>
    <m/>
    <x v="480"/>
    <m/>
    <m/>
  </r>
  <r>
    <m/>
    <m/>
    <x v="409"/>
    <m/>
    <m/>
    <x v="481"/>
    <m/>
    <m/>
  </r>
  <r>
    <m/>
    <m/>
    <x v="410"/>
    <m/>
    <m/>
    <x v="482"/>
    <m/>
    <m/>
  </r>
  <r>
    <m/>
    <m/>
    <x v="411"/>
    <m/>
    <m/>
    <x v="483"/>
    <m/>
    <m/>
  </r>
  <r>
    <m/>
    <m/>
    <x v="412"/>
    <m/>
    <m/>
    <x v="484"/>
    <m/>
    <m/>
  </r>
  <r>
    <m/>
    <m/>
    <x v="413"/>
    <m/>
    <m/>
    <x v="485"/>
    <m/>
    <m/>
  </r>
  <r>
    <m/>
    <m/>
    <x v="414"/>
    <m/>
    <m/>
    <x v="486"/>
    <m/>
    <m/>
  </r>
  <r>
    <m/>
    <m/>
    <x v="415"/>
    <m/>
    <m/>
    <x v="487"/>
    <m/>
    <m/>
  </r>
  <r>
    <m/>
    <m/>
    <x v="416"/>
    <m/>
    <m/>
    <x v="488"/>
    <m/>
    <m/>
  </r>
  <r>
    <m/>
    <m/>
    <x v="417"/>
    <m/>
    <m/>
    <x v="489"/>
    <m/>
    <m/>
  </r>
  <r>
    <m/>
    <m/>
    <x v="418"/>
    <m/>
    <m/>
    <x v="490"/>
    <m/>
    <m/>
  </r>
  <r>
    <m/>
    <m/>
    <x v="419"/>
    <m/>
    <m/>
    <x v="491"/>
    <m/>
    <m/>
  </r>
  <r>
    <m/>
    <m/>
    <x v="420"/>
    <m/>
    <m/>
    <x v="492"/>
    <m/>
    <m/>
  </r>
  <r>
    <m/>
    <s v="УКУПНО СВE УСЛУГE"/>
    <x v="0"/>
    <m/>
    <m/>
    <x v="0"/>
    <n v="90723"/>
    <n v="37044"/>
  </r>
  <r>
    <m/>
    <s v="УКУПАН БРОЈ ПОСЕТА"/>
    <x v="0"/>
    <m/>
    <m/>
    <x v="0"/>
    <n v="73220"/>
    <n v="39627"/>
  </r>
  <r>
    <m/>
    <m/>
    <x v="0"/>
    <m/>
    <m/>
    <x v="0"/>
    <m/>
    <m/>
  </r>
  <r>
    <s v="ХХХХ - СПОРТСКА МЕДИЦИНА"/>
    <m/>
    <x v="0"/>
    <m/>
    <m/>
    <x v="0"/>
    <m/>
    <m/>
  </r>
  <r>
    <m/>
    <s v="Прегледи  лекара"/>
    <x v="0"/>
    <m/>
    <m/>
    <x v="0"/>
    <n v="0"/>
    <n v="0"/>
  </r>
  <r>
    <m/>
    <m/>
    <x v="41"/>
    <m/>
    <m/>
    <x v="63"/>
    <m/>
    <m/>
  </r>
  <r>
    <m/>
    <m/>
    <x v="42"/>
    <m/>
    <m/>
    <x v="64"/>
    <m/>
    <m/>
  </r>
  <r>
    <m/>
    <m/>
    <x v="43"/>
    <m/>
    <m/>
    <x v="65"/>
    <m/>
    <m/>
  </r>
  <r>
    <m/>
    <s v="ДИЈАГНОСТИЧКО ТЕРАПИЈСКЕ УСЛУГЕ"/>
    <x v="0"/>
    <m/>
    <m/>
    <x v="0"/>
    <n v="0"/>
    <n v="0"/>
  </r>
  <r>
    <m/>
    <m/>
    <x v="245"/>
    <m/>
    <m/>
    <x v="300"/>
    <m/>
    <m/>
  </r>
  <r>
    <m/>
    <m/>
    <x v="23"/>
    <m/>
    <m/>
    <x v="28"/>
    <m/>
    <m/>
  </r>
  <r>
    <m/>
    <s v="УКУПАН БРОЈ ПОСЕТА"/>
    <x v="0"/>
    <m/>
    <m/>
    <x v="0"/>
    <m/>
    <m/>
  </r>
  <r>
    <m/>
    <m/>
    <x v="0"/>
    <m/>
    <m/>
    <x v="0"/>
    <m/>
    <m/>
  </r>
  <r>
    <s v="Дијализе"/>
    <m/>
    <x v="0"/>
    <m/>
    <m/>
    <x v="0"/>
    <m/>
    <m/>
  </r>
  <r>
    <m/>
    <s v="1. ХЕМОДИЈАЛИЗА УКУПНО"/>
    <x v="0"/>
    <m/>
    <m/>
    <x v="0"/>
    <n v="0"/>
    <n v="0"/>
  </r>
  <r>
    <m/>
    <m/>
    <x v="421"/>
    <m/>
    <m/>
    <x v="493"/>
    <n v="0"/>
    <n v="0"/>
  </r>
  <r>
    <m/>
    <m/>
    <x v="0"/>
    <s v="13100-00"/>
    <m/>
    <x v="494"/>
    <m/>
    <m/>
  </r>
  <r>
    <m/>
    <m/>
    <x v="0"/>
    <s v="13100-00"/>
    <m/>
    <x v="495"/>
    <m/>
    <m/>
  </r>
  <r>
    <m/>
    <m/>
    <x v="422"/>
    <m/>
    <m/>
    <x v="496"/>
    <m/>
    <m/>
  </r>
  <r>
    <m/>
    <s v="2. ПЕРИТОНЕАЛНА ДИЈАЛИЗА УКУПНО"/>
    <x v="0"/>
    <m/>
    <m/>
    <x v="0"/>
    <m/>
    <m/>
  </r>
  <r>
    <m/>
    <m/>
    <x v="423"/>
    <m/>
    <m/>
    <x v="497"/>
    <n v="0"/>
    <n v="0"/>
  </r>
  <r>
    <m/>
    <m/>
    <x v="0"/>
    <s v="13100-08"/>
    <m/>
    <x v="498"/>
    <m/>
    <m/>
  </r>
  <r>
    <m/>
    <m/>
    <x v="0"/>
    <s v="13100-08"/>
    <m/>
    <x v="499"/>
    <m/>
    <m/>
  </r>
  <r>
    <m/>
    <m/>
    <x v="424"/>
    <m/>
    <m/>
    <x v="500"/>
    <m/>
    <m/>
  </r>
  <r>
    <m/>
    <s v="3. КОНТИНУИРАНИ ПОСТУПЦИ ЗАМЕНЕ БУБРЕЖНЕ ФУНКЦИЈЕ (CRRT) И ПЛАЗМАФЕРЕЗА"/>
    <x v="0"/>
    <m/>
    <m/>
    <x v="0"/>
    <m/>
    <m/>
  </r>
  <r>
    <m/>
    <m/>
    <x v="0"/>
    <m/>
    <m/>
    <x v="0"/>
    <m/>
    <m/>
  </r>
  <r>
    <m/>
    <s v="Број апарата"/>
    <x v="0"/>
    <m/>
    <m/>
    <x v="0"/>
    <m/>
    <m/>
  </r>
  <r>
    <m/>
    <s v="Број лица на акутној хемодијализи"/>
    <x v="0"/>
    <m/>
    <m/>
    <x v="0"/>
    <m/>
    <m/>
  </r>
  <r>
    <m/>
    <s v="Број лица на хроничној хемодијализи"/>
    <x v="0"/>
    <m/>
    <m/>
    <x v="0"/>
    <m/>
    <m/>
  </r>
  <r>
    <m/>
    <m/>
    <x v="0"/>
    <m/>
    <m/>
    <x v="0"/>
    <m/>
    <m/>
  </r>
  <r>
    <m/>
    <m/>
    <x v="0"/>
    <m/>
    <m/>
    <x v="0"/>
    <n v="3551732"/>
    <n v="1679759"/>
  </r>
  <r>
    <m/>
    <m/>
    <x v="0"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Total" updatedVersion="8" minRefreshableVersion="3" itemPrintTitles="1" createdVersion="6" indent="0" compact="0" compactData="0" multipleFieldFilters="0">
  <location ref="A3:D428" firstHeaderRow="0" firstDataRow="1" firstDataCol="2"/>
  <pivotFields count="8">
    <pivotField compact="0" outline="0" showAll="0"/>
    <pivotField compact="0" outline="0" showAll="0"/>
    <pivotField axis="axisRow" compact="0" outline="0" showAll="0" defaultSubtotal="0">
      <items count="427">
        <item x="12"/>
        <item x="5"/>
        <item x="223"/>
        <item x="224"/>
        <item x="16"/>
        <item x="212"/>
        <item x="92"/>
        <item x="282"/>
        <item x="245"/>
        <item x="246"/>
        <item x="23"/>
        <item x="17"/>
        <item x="18"/>
        <item x="19"/>
        <item x="20"/>
        <item x="21"/>
        <item x="22"/>
        <item x="25"/>
        <item x="28"/>
        <item x="27"/>
        <item m="1" x="426"/>
        <item x="78"/>
        <item x="222"/>
        <item x="86"/>
        <item x="1"/>
        <item x="2"/>
        <item x="40"/>
        <item x="41"/>
        <item x="42"/>
        <item x="43"/>
        <item x="3"/>
        <item x="4"/>
        <item x="7"/>
        <item x="8"/>
        <item x="9"/>
        <item x="10"/>
        <item x="29"/>
        <item x="30"/>
        <item x="31"/>
        <item x="32"/>
        <item x="74"/>
        <item x="79"/>
        <item x="80"/>
        <item x="81"/>
        <item x="11"/>
        <item x="13"/>
        <item x="24"/>
        <item x="76"/>
        <item x="83"/>
        <item x="84"/>
        <item x="85"/>
        <item x="77"/>
        <item x="75"/>
        <item x="44"/>
        <item x="46"/>
        <item x="53"/>
        <item x="55"/>
        <item x="56"/>
        <item x="52"/>
        <item x="58"/>
        <item x="62"/>
        <item x="63"/>
        <item x="47"/>
        <item x="54"/>
        <item x="49"/>
        <item x="45"/>
        <item x="65"/>
        <item x="59"/>
        <item x="60"/>
        <item x="66"/>
        <item x="67"/>
        <item x="68"/>
        <item x="69"/>
        <item x="70"/>
        <item x="71"/>
        <item x="64"/>
        <item x="51"/>
        <item x="57"/>
        <item x="72"/>
        <item x="61"/>
        <item x="244"/>
        <item x="247"/>
        <item x="213"/>
        <item x="248"/>
        <item x="249"/>
        <item x="250"/>
        <item x="251"/>
        <item x="252"/>
        <item x="253"/>
        <item x="219"/>
        <item x="220"/>
        <item x="221"/>
        <item x="218"/>
        <item x="254"/>
        <item x="278"/>
        <item x="279"/>
        <item x="37"/>
        <item x="280"/>
        <item x="38"/>
        <item x="39"/>
        <item x="93"/>
        <item x="215"/>
        <item x="214"/>
        <item x="216"/>
        <item x="217"/>
        <item x="255"/>
        <item x="256"/>
        <item x="265"/>
        <item x="266"/>
        <item x="268"/>
        <item x="269"/>
        <item x="270"/>
        <item x="276"/>
        <item x="277"/>
        <item x="258"/>
        <item x="259"/>
        <item x="260"/>
        <item x="261"/>
        <item x="262"/>
        <item x="263"/>
        <item x="264"/>
        <item x="267"/>
        <item x="271"/>
        <item x="272"/>
        <item x="273"/>
        <item x="274"/>
        <item x="275"/>
        <item x="281"/>
        <item x="33"/>
        <item x="34"/>
        <item x="35"/>
        <item x="36"/>
        <item x="283"/>
        <item x="284"/>
        <item x="225"/>
        <item x="226"/>
        <item x="227"/>
        <item x="228"/>
        <item x="229"/>
        <item x="230"/>
        <item x="257"/>
        <item x="15"/>
        <item x="236"/>
        <item x="238"/>
        <item x="14"/>
        <item x="239"/>
        <item x="240"/>
        <item x="82"/>
        <item x="241"/>
        <item x="242"/>
        <item x="243"/>
        <item x="237"/>
        <item x="48"/>
        <item x="6"/>
        <item x="231"/>
        <item x="232"/>
        <item x="50"/>
        <item x="287"/>
        <item x="301"/>
        <item x="286"/>
        <item x="285"/>
        <item x="288"/>
        <item x="289"/>
        <item x="290"/>
        <item x="295"/>
        <item x="296"/>
        <item x="297"/>
        <item x="298"/>
        <item x="299"/>
        <item x="300"/>
        <item x="291"/>
        <item x="294"/>
        <item x="292"/>
        <item x="293"/>
        <item x="304"/>
        <item x="375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74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94"/>
        <item x="395"/>
        <item x="396"/>
        <item x="397"/>
        <item x="398"/>
        <item x="399"/>
        <item x="400"/>
        <item x="334"/>
        <item x="342"/>
        <item x="343"/>
        <item x="376"/>
        <item x="335"/>
        <item x="336"/>
        <item x="337"/>
        <item x="338"/>
        <item x="339"/>
        <item x="340"/>
        <item x="341"/>
        <item x="377"/>
        <item x="378"/>
        <item x="379"/>
        <item x="380"/>
        <item x="346"/>
        <item x="347"/>
        <item x="348"/>
        <item x="349"/>
        <item x="350"/>
        <item x="351"/>
        <item x="352"/>
        <item x="381"/>
        <item x="382"/>
        <item x="383"/>
        <item x="384"/>
        <item x="385"/>
        <item x="353"/>
        <item x="233"/>
        <item x="234"/>
        <item x="235"/>
        <item x="370"/>
        <item x="371"/>
        <item x="386"/>
        <item x="302"/>
        <item x="303"/>
        <item x="401"/>
        <item x="330"/>
        <item x="387"/>
        <item x="331"/>
        <item x="332"/>
        <item x="333"/>
        <item x="388"/>
        <item x="402"/>
        <item x="403"/>
        <item x="344"/>
        <item x="354"/>
        <item x="345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89"/>
        <item x="404"/>
        <item x="405"/>
        <item x="390"/>
        <item x="391"/>
        <item x="406"/>
        <item x="369"/>
        <item x="407"/>
        <item x="392"/>
        <item x="393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372"/>
        <item x="373"/>
        <item x="420"/>
        <item x="94"/>
        <item x="95"/>
        <item x="96"/>
        <item x="97"/>
        <item x="127"/>
        <item x="128"/>
        <item x="129"/>
        <item x="130"/>
        <item x="131"/>
        <item x="26"/>
        <item x="133"/>
        <item x="134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24"/>
        <item x="149"/>
        <item x="150"/>
        <item x="151"/>
        <item x="152"/>
        <item x="125"/>
        <item x="153"/>
        <item x="126"/>
        <item x="154"/>
        <item x="155"/>
        <item x="156"/>
        <item x="157"/>
        <item x="158"/>
        <item x="159"/>
        <item x="132"/>
        <item x="160"/>
        <item x="161"/>
        <item x="162"/>
        <item x="163"/>
        <item x="135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48"/>
        <item x="147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87"/>
        <item x="205"/>
        <item x="206"/>
        <item x="207"/>
        <item x="208"/>
        <item x="98"/>
        <item x="99"/>
        <item x="100"/>
        <item x="101"/>
        <item x="102"/>
        <item x="103"/>
        <item x="104"/>
        <item x="105"/>
        <item x="106"/>
        <item x="107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88"/>
        <item x="89"/>
        <item x="209"/>
        <item x="210"/>
        <item x="211"/>
        <item x="90"/>
        <item x="91"/>
        <item x="108"/>
        <item h="1" x="0"/>
        <item x="421"/>
        <item x="422"/>
        <item x="423"/>
        <item x="424"/>
        <item m="1" x="425"/>
        <item x="73"/>
      </items>
    </pivotField>
    <pivotField compact="0" outline="0" showAll="0"/>
    <pivotField compact="0" outline="0" showAll="0"/>
    <pivotField axis="axisRow" compact="0" outline="0" showAll="0">
      <items count="512">
        <item m="1" x="503"/>
        <item x="290"/>
        <item x="289"/>
        <item x="410"/>
        <item x="378"/>
        <item x="379"/>
        <item x="380"/>
        <item x="381"/>
        <item x="382"/>
        <item x="383"/>
        <item x="408"/>
        <item x="18"/>
        <item x="409"/>
        <item x="444"/>
        <item x="458"/>
        <item x="481"/>
        <item x="418"/>
        <item x="398"/>
        <item x="387"/>
        <item x="385"/>
        <item x="459"/>
        <item x="386"/>
        <item x="162"/>
        <item x="326"/>
        <item x="66"/>
        <item x="400"/>
        <item x="401"/>
        <item x="43"/>
        <item x="33"/>
        <item x="130"/>
        <item x="355"/>
        <item x="356"/>
        <item x="127"/>
        <item x="49"/>
        <item x="314"/>
        <item x="315"/>
        <item x="327"/>
        <item x="80"/>
        <item x="469"/>
        <item x="470"/>
        <item x="448"/>
        <item x="23"/>
        <item x="341"/>
        <item x="323"/>
        <item x="96"/>
        <item x="325"/>
        <item x="428"/>
        <item x="397"/>
        <item x="396"/>
        <item x="27"/>
        <item x="366"/>
        <item x="451"/>
        <item x="464"/>
        <item x="405"/>
        <item x="465"/>
        <item x="16"/>
        <item x="460"/>
        <item x="462"/>
        <item x="463"/>
        <item x="131"/>
        <item x="407"/>
        <item x="41"/>
        <item x="32"/>
        <item x="128"/>
        <item x="42"/>
        <item x="368"/>
        <item x="78"/>
        <item x="253"/>
        <item x="298"/>
        <item x="389"/>
        <item x="324"/>
        <item x="416"/>
        <item x="450"/>
        <item x="443"/>
        <item x="427"/>
        <item x="250"/>
        <item x="333"/>
        <item x="334"/>
        <item x="417"/>
        <item x="419"/>
        <item x="474"/>
        <item x="393"/>
        <item x="394"/>
        <item x="391"/>
        <item x="392"/>
        <item x="7"/>
        <item x="8"/>
        <item x="6"/>
        <item x="37"/>
        <item x="82"/>
        <item x="57"/>
        <item x="62"/>
        <item x="58"/>
        <item x="60"/>
        <item x="61"/>
        <item x="59"/>
        <item x="141"/>
        <item x="140"/>
        <item x="147"/>
        <item x="139"/>
        <item x="241"/>
        <item x="332"/>
        <item x="242"/>
        <item x="342"/>
        <item x="251"/>
        <item x="142"/>
        <item x="449"/>
        <item x="403"/>
        <item x="404"/>
        <item x="48"/>
        <item x="402"/>
        <item x="364"/>
        <item x="217"/>
        <item x="485"/>
        <item x="486"/>
        <item m="1" x="501"/>
        <item x="273"/>
        <item x="337"/>
        <item x="243"/>
        <item x="388"/>
        <item x="367"/>
        <item x="395"/>
        <item x="384"/>
        <item x="87"/>
        <item x="86"/>
        <item x="489"/>
        <item x="415"/>
        <item x="271"/>
        <item x="270"/>
        <item x="274"/>
        <item x="347"/>
        <item x="287"/>
        <item x="81"/>
        <item x="69"/>
        <item x="311"/>
        <item x="310"/>
        <item x="466"/>
        <item x="67"/>
        <item m="1" x="507"/>
        <item x="439"/>
        <item x="303"/>
        <item x="442"/>
        <item x="472"/>
        <item x="266"/>
        <item x="90"/>
        <item x="13"/>
        <item x="116"/>
        <item x="352"/>
        <item x="299"/>
        <item x="15"/>
        <item x="38"/>
        <item x="321"/>
        <item x="121"/>
        <item x="276"/>
        <item x="264"/>
        <item x="267"/>
        <item x="447"/>
        <item x="446"/>
        <item x="454"/>
        <item x="89"/>
        <item x="12"/>
        <item x="115"/>
        <item x="285"/>
        <item m="1" x="502"/>
        <item m="1" x="509"/>
        <item x="51"/>
        <item x="376"/>
        <item x="346"/>
        <item x="344"/>
        <item x="345"/>
        <item x="308"/>
        <item x="309"/>
        <item x="307"/>
        <item x="85"/>
        <item x="9"/>
        <item x="79"/>
        <item x="3"/>
        <item x="4"/>
        <item x="77"/>
        <item x="53"/>
        <item x="52"/>
        <item x="56"/>
        <item x="54"/>
        <item x="55"/>
        <item x="320"/>
        <item x="319"/>
        <item x="318"/>
        <item x="50"/>
        <item x="107"/>
        <item x="108"/>
        <item x="5"/>
        <item x="35"/>
        <item x="476"/>
        <item x="477"/>
        <item x="433"/>
        <item x="434"/>
        <item x="159"/>
        <item x="351"/>
        <item x="68"/>
        <item m="1" x="506"/>
        <item x="95"/>
        <item x="234"/>
        <item x="370"/>
        <item x="369"/>
        <item x="34"/>
        <item x="281"/>
        <item x="280"/>
        <item x="279"/>
        <item x="277"/>
        <item x="278"/>
        <item x="413"/>
        <item x="468"/>
        <item x="453"/>
        <item x="461"/>
        <item x="429"/>
        <item x="431"/>
        <item x="399"/>
        <item x="262"/>
        <item x="146"/>
        <item x="406"/>
        <item x="113"/>
        <item x="112"/>
        <item x="339"/>
        <item m="1" x="508"/>
        <item x="374"/>
        <item x="375"/>
        <item x="359"/>
        <item x="373"/>
        <item x="288"/>
        <item x="377"/>
        <item x="480"/>
        <item x="412"/>
        <item x="305"/>
        <item x="40"/>
        <item x="44"/>
        <item x="45"/>
        <item x="47"/>
        <item x="46"/>
        <item x="300"/>
        <item x="301"/>
        <item x="349"/>
        <item x="348"/>
        <item x="467"/>
        <item x="329"/>
        <item x="161"/>
        <item x="268"/>
        <item x="269"/>
        <item x="126"/>
        <item x="21"/>
        <item x="124"/>
        <item x="125"/>
        <item x="249"/>
        <item x="248"/>
        <item x="135"/>
        <item x="478"/>
        <item x="426"/>
        <item x="363"/>
        <item x="414"/>
        <item x="484"/>
        <item x="275"/>
        <item x="340"/>
        <item x="20"/>
        <item x="296"/>
        <item x="293"/>
        <item x="11"/>
        <item x="19"/>
        <item x="118"/>
        <item x="155"/>
        <item x="317"/>
        <item x="456"/>
        <item x="335"/>
        <item x="411"/>
        <item x="137"/>
        <item x="432"/>
        <item x="244"/>
        <item x="138"/>
        <item x="487"/>
        <item x="239"/>
        <item x="204"/>
        <item x="119"/>
        <item x="120"/>
        <item x="83"/>
        <item x="0"/>
        <item x="265"/>
        <item x="14"/>
        <item x="106"/>
        <item x="117"/>
        <item x="252"/>
        <item x="258"/>
        <item x="132"/>
        <item x="254"/>
        <item x="256"/>
        <item x="163"/>
        <item x="190"/>
        <item x="191"/>
        <item x="226"/>
        <item x="164"/>
        <item x="192"/>
        <item x="165"/>
        <item x="171"/>
        <item x="193"/>
        <item x="199"/>
        <item x="174"/>
        <item x="175"/>
        <item x="202"/>
        <item x="203"/>
        <item x="205"/>
        <item x="206"/>
        <item x="207"/>
        <item x="208"/>
        <item x="186"/>
        <item x="187"/>
        <item x="223"/>
        <item x="225"/>
        <item x="167"/>
        <item x="168"/>
        <item x="194"/>
        <item x="195"/>
        <item x="169"/>
        <item x="196"/>
        <item x="31"/>
        <item x="156"/>
        <item x="170"/>
        <item x="172"/>
        <item x="176"/>
        <item x="177"/>
        <item x="178"/>
        <item x="179"/>
        <item x="180"/>
        <item x="181"/>
        <item x="183"/>
        <item x="184"/>
        <item x="185"/>
        <item x="198"/>
        <item x="200"/>
        <item x="209"/>
        <item x="210"/>
        <item x="211"/>
        <item x="212"/>
        <item x="213"/>
        <item x="214"/>
        <item x="215"/>
        <item x="216"/>
        <item x="218"/>
        <item x="219"/>
        <item x="220"/>
        <item x="221"/>
        <item x="235"/>
        <item x="236"/>
        <item x="240"/>
        <item x="1"/>
        <item x="2"/>
        <item x="10"/>
        <item x="17"/>
        <item x="22"/>
        <item x="24"/>
        <item x="25"/>
        <item x="26"/>
        <item x="28"/>
        <item x="29"/>
        <item x="30"/>
        <item x="36"/>
        <item x="39"/>
        <item x="63"/>
        <item x="64"/>
        <item x="65"/>
        <item x="70"/>
        <item x="71"/>
        <item x="72"/>
        <item x="73"/>
        <item x="74"/>
        <item x="75"/>
        <item x="76"/>
        <item x="84"/>
        <item x="88"/>
        <item x="91"/>
        <item x="92"/>
        <item x="93"/>
        <item x="94"/>
        <item x="97"/>
        <item x="98"/>
        <item x="99"/>
        <item x="100"/>
        <item x="101"/>
        <item x="102"/>
        <item x="109"/>
        <item x="110"/>
        <item x="111"/>
        <item x="114"/>
        <item x="122"/>
        <item x="123"/>
        <item x="129"/>
        <item x="133"/>
        <item x="134"/>
        <item x="136"/>
        <item x="143"/>
        <item x="144"/>
        <item x="145"/>
        <item x="148"/>
        <item x="149"/>
        <item x="150"/>
        <item x="151"/>
        <item x="152"/>
        <item x="153"/>
        <item x="154"/>
        <item x="157"/>
        <item x="158"/>
        <item x="160"/>
        <item x="166"/>
        <item x="173"/>
        <item x="182"/>
        <item x="188"/>
        <item x="189"/>
        <item x="201"/>
        <item x="222"/>
        <item x="224"/>
        <item x="227"/>
        <item x="228"/>
        <item x="229"/>
        <item x="230"/>
        <item x="231"/>
        <item x="232"/>
        <item x="233"/>
        <item x="237"/>
        <item x="238"/>
        <item x="245"/>
        <item x="246"/>
        <item x="247"/>
        <item x="255"/>
        <item x="257"/>
        <item x="259"/>
        <item x="260"/>
        <item x="263"/>
        <item m="1" x="505"/>
        <item x="282"/>
        <item x="283"/>
        <item x="284"/>
        <item x="286"/>
        <item x="291"/>
        <item x="292"/>
        <item x="294"/>
        <item x="295"/>
        <item x="297"/>
        <item x="302"/>
        <item x="304"/>
        <item x="306"/>
        <item x="312"/>
        <item x="313"/>
        <item x="316"/>
        <item x="322"/>
        <item x="328"/>
        <item x="330"/>
        <item x="331"/>
        <item x="336"/>
        <item x="338"/>
        <item x="343"/>
        <item x="350"/>
        <item x="353"/>
        <item x="354"/>
        <item x="360"/>
        <item m="1" x="504"/>
        <item x="362"/>
        <item x="365"/>
        <item x="371"/>
        <item x="372"/>
        <item x="390"/>
        <item x="420"/>
        <item x="421"/>
        <item x="422"/>
        <item x="423"/>
        <item x="424"/>
        <item x="425"/>
        <item x="430"/>
        <item x="435"/>
        <item x="436"/>
        <item x="437"/>
        <item x="438"/>
        <item x="440"/>
        <item x="441"/>
        <item x="445"/>
        <item x="452"/>
        <item x="455"/>
        <item x="457"/>
        <item x="471"/>
        <item x="473"/>
        <item x="475"/>
        <item x="479"/>
        <item x="482"/>
        <item x="483"/>
        <item x="488"/>
        <item x="490"/>
        <item x="491"/>
        <item x="492"/>
        <item x="197"/>
        <item x="105"/>
        <item m="1" x="510"/>
        <item x="261"/>
        <item x="357"/>
        <item x="358"/>
        <item x="494"/>
        <item x="495"/>
        <item x="496"/>
        <item x="498"/>
        <item x="499"/>
        <item x="500"/>
        <item x="493"/>
        <item x="497"/>
        <item x="272"/>
        <item x="361"/>
        <item x="103"/>
        <item x="104"/>
        <item t="default"/>
      </items>
    </pivotField>
    <pivotField dataField="1" compact="0" outline="0" showAll="0"/>
    <pivotField dataField="1" compact="0" outline="0" showAll="0"/>
  </pivotFields>
  <rowFields count="2">
    <field x="2"/>
    <field x="5"/>
  </rowFields>
  <rowItems count="425">
    <i>
      <x/>
      <x v="353"/>
    </i>
    <i>
      <x v="1"/>
      <x v="352"/>
    </i>
    <i>
      <x v="2"/>
      <x v="154"/>
    </i>
    <i>
      <x v="3"/>
      <x v="155"/>
    </i>
    <i>
      <x v="4"/>
      <x v="248"/>
    </i>
    <i>
      <x v="5"/>
      <x v="104"/>
    </i>
    <i>
      <x v="6"/>
      <x v="59"/>
    </i>
    <i>
      <x v="7"/>
      <x v="457"/>
    </i>
    <i>
      <x v="8"/>
      <x v="238"/>
    </i>
    <i>
      <x v="9"/>
      <x v="239"/>
    </i>
    <i>
      <x v="10"/>
      <x v="358"/>
    </i>
    <i>
      <x v="11"/>
      <x v="354"/>
    </i>
    <i>
      <x v="12"/>
      <x v="41"/>
    </i>
    <i>
      <x v="13"/>
      <x v="355"/>
    </i>
    <i>
      <x v="14"/>
      <x v="356"/>
    </i>
    <i>
      <x v="15"/>
      <x v="357"/>
    </i>
    <i>
      <x v="16"/>
      <x v="49"/>
    </i>
    <i>
      <x v="17"/>
      <x v="360"/>
    </i>
    <i>
      <x v="18"/>
      <x v="28"/>
    </i>
    <i>
      <x v="19"/>
      <x v="62"/>
    </i>
    <i>
      <x v="21"/>
      <x v="388"/>
    </i>
    <i>
      <x v="22"/>
      <x v="496"/>
    </i>
    <i>
      <x v="23"/>
      <x v="389"/>
    </i>
    <i>
      <x v="24"/>
      <x v="350"/>
    </i>
    <i>
      <x v="25"/>
      <x v="351"/>
    </i>
    <i>
      <x v="26"/>
      <x v="187"/>
    </i>
    <i>
      <x v="27"/>
      <x v="363"/>
    </i>
    <i>
      <x v="28"/>
      <x v="364"/>
    </i>
    <i>
      <x v="29"/>
      <x v="365"/>
    </i>
    <i>
      <x v="30"/>
      <x v="87"/>
    </i>
    <i>
      <x v="31"/>
      <x v="174"/>
    </i>
    <i>
      <x v="32"/>
      <x v="160"/>
    </i>
    <i>
      <x v="33"/>
      <x v="145"/>
    </i>
    <i>
      <x v="34"/>
      <x v="284"/>
    </i>
    <i>
      <x v="35"/>
      <x v="149"/>
    </i>
    <i>
      <x v="36"/>
      <x v="361"/>
    </i>
    <i>
      <x v="37"/>
      <x v="88"/>
    </i>
    <i>
      <x v="38"/>
      <x v="150"/>
    </i>
    <i>
      <x v="39"/>
      <x v="362"/>
    </i>
    <i>
      <x v="40"/>
      <x v="285"/>
    </i>
    <i>
      <x v="41"/>
      <x v="161"/>
    </i>
    <i>
      <x v="42"/>
      <x v="146"/>
    </i>
    <i>
      <x v="43"/>
      <x v="286"/>
    </i>
    <i>
      <x v="44"/>
      <x v="55"/>
    </i>
    <i>
      <x v="45"/>
      <x v="11"/>
    </i>
    <i>
      <x v="46"/>
      <x v="359"/>
    </i>
    <i>
      <x v="47"/>
      <x v="386"/>
    </i>
    <i>
      <x v="48"/>
      <x v="279"/>
    </i>
    <i>
      <x v="49"/>
      <x v="280"/>
    </i>
    <i>
      <x v="50"/>
      <x v="152"/>
    </i>
    <i>
      <x v="51"/>
      <x v="387"/>
    </i>
    <i>
      <x v="52"/>
      <x v="385"/>
    </i>
    <i>
      <x v="53"/>
      <x v="366"/>
    </i>
    <i>
      <x v="54"/>
      <x v="368"/>
    </i>
    <i>
      <x v="55"/>
      <x v="175"/>
    </i>
    <i>
      <x v="56"/>
      <x v="281"/>
    </i>
    <i>
      <x v="57"/>
      <x v="373"/>
    </i>
    <i>
      <x v="58"/>
      <x v="66"/>
    </i>
    <i>
      <x v="59"/>
      <x v="374"/>
    </i>
    <i>
      <x v="60"/>
      <x v="376"/>
    </i>
    <i>
      <x v="61"/>
      <x v="377"/>
    </i>
    <i>
      <x v="62"/>
      <x v="369"/>
    </i>
    <i>
      <x v="63"/>
      <x v="89"/>
    </i>
    <i>
      <x v="64"/>
      <x v="371"/>
    </i>
    <i>
      <x v="65"/>
      <x v="367"/>
    </i>
    <i>
      <x v="66"/>
      <x v="200"/>
    </i>
    <i>
      <x v="67"/>
      <x v="159"/>
    </i>
    <i>
      <x v="68"/>
      <x v="144"/>
    </i>
    <i>
      <x v="69"/>
      <x v="44"/>
    </i>
    <i>
      <x v="70"/>
      <x v="379"/>
    </i>
    <i>
      <x v="71"/>
      <x v="380"/>
    </i>
    <i>
      <x v="72"/>
      <x v="381"/>
    </i>
    <i>
      <x v="73"/>
      <x v="382"/>
    </i>
    <i>
      <x v="74"/>
      <x v="383"/>
    </i>
    <i>
      <x v="75"/>
      <x v="378"/>
    </i>
    <i>
      <x v="76"/>
      <x v="178"/>
    </i>
    <i>
      <x v="77"/>
      <x v="173"/>
    </i>
    <i>
      <x v="78"/>
      <x v="384"/>
    </i>
    <i>
      <x v="79"/>
      <x v="375"/>
    </i>
    <i>
      <x v="80"/>
      <x v="442"/>
    </i>
    <i>
      <x v="81"/>
      <x v="140"/>
    </i>
    <i>
      <x v="82"/>
      <x v="287"/>
    </i>
    <i>
      <x v="83"/>
      <x v="232"/>
    </i>
    <i>
      <x v="84"/>
      <x v="445"/>
    </i>
    <i>
      <x v="85"/>
      <x v="446"/>
    </i>
    <i>
      <x v="86"/>
      <x v="447"/>
    </i>
    <i>
      <x v="87"/>
      <x v="34"/>
    </i>
    <i>
      <x v="88"/>
      <x v="35"/>
    </i>
    <i>
      <x v="89"/>
      <x v="288"/>
    </i>
    <i>
      <x v="90"/>
      <x v="430"/>
    </i>
    <i>
      <x v="91"/>
      <x v="431"/>
    </i>
    <i>
      <x v="92"/>
      <x v="429"/>
    </i>
    <i>
      <x v="93"/>
      <x v="448"/>
    </i>
    <i>
      <x v="94"/>
      <x v="455"/>
    </i>
    <i>
      <x v="95"/>
      <x v="241"/>
    </i>
    <i>
      <x v="96"/>
      <x v="234"/>
    </i>
    <i>
      <x v="97"/>
      <x v="240"/>
    </i>
    <i>
      <x v="98"/>
      <x v="109"/>
    </i>
    <i>
      <x v="99"/>
      <x v="33"/>
    </i>
    <i>
      <x v="100"/>
      <x v="289"/>
    </i>
    <i>
      <x v="101"/>
      <x v="290"/>
    </i>
    <i>
      <x v="102"/>
      <x v="67"/>
    </i>
    <i>
      <x v="103"/>
      <x v="428"/>
    </i>
    <i>
      <x v="104"/>
      <x v="291"/>
    </i>
    <i>
      <x v="105"/>
      <x v="268"/>
    </i>
    <i>
      <x v="106"/>
      <x v="151"/>
    </i>
    <i>
      <x v="107"/>
      <x v="451"/>
    </i>
    <i>
      <x v="108"/>
      <x v="452"/>
    </i>
    <i>
      <x v="109"/>
      <x v="76"/>
    </i>
    <i>
      <x v="110"/>
      <x v="77"/>
    </i>
    <i>
      <x v="111"/>
      <x v="270"/>
    </i>
    <i>
      <x v="112"/>
      <x v="42"/>
    </i>
    <i>
      <x v="113"/>
      <x v="103"/>
    </i>
    <i>
      <x v="114"/>
      <x v="43"/>
    </i>
    <i>
      <x v="115"/>
      <x v="70"/>
    </i>
    <i>
      <x v="116"/>
      <x v="45"/>
    </i>
    <i>
      <x v="117"/>
      <x v="23"/>
    </i>
    <i>
      <x v="118"/>
      <x v="36"/>
    </i>
    <i>
      <x v="119"/>
      <x v="450"/>
    </i>
    <i>
      <x v="120"/>
      <x v="243"/>
    </i>
    <i>
      <x v="121"/>
      <x v="101"/>
    </i>
    <i>
      <x v="122"/>
      <x v="453"/>
    </i>
    <i>
      <x v="123"/>
      <x v="117"/>
    </i>
    <i>
      <x v="124"/>
      <x v="454"/>
    </i>
    <i>
      <x v="125"/>
      <x v="222"/>
    </i>
    <i>
      <x v="126"/>
      <x v="260"/>
    </i>
    <i>
      <x v="127"/>
      <x v="456"/>
    </i>
    <i>
      <x v="128"/>
      <x v="233"/>
    </i>
    <i>
      <x v="129"/>
      <x v="61"/>
    </i>
    <i>
      <x v="130"/>
      <x v="64"/>
    </i>
    <i>
      <x v="131"/>
      <x v="27"/>
    </i>
    <i>
      <x v="132"/>
      <x v="458"/>
    </i>
    <i>
      <x v="133"/>
      <x v="31"/>
    </i>
    <i>
      <x v="134"/>
      <x v="208"/>
    </i>
    <i>
      <x v="135"/>
      <x v="209"/>
    </i>
    <i>
      <x v="136"/>
      <x v="207"/>
    </i>
    <i>
      <x v="137"/>
      <x v="206"/>
    </i>
    <i>
      <x v="138"/>
      <x v="434"/>
    </i>
    <i>
      <x v="139"/>
      <x v="435"/>
    </i>
    <i>
      <x v="140"/>
      <x v="449"/>
    </i>
    <i>
      <x v="141"/>
      <x v="261"/>
    </i>
    <i>
      <x v="142"/>
      <x v="2"/>
    </i>
    <i>
      <x v="143"/>
      <x v="438"/>
    </i>
    <i>
      <x v="144"/>
      <x v="265"/>
    </i>
    <i>
      <x v="145"/>
      <x v="439"/>
    </i>
    <i>
      <x v="146"/>
      <x v="263"/>
    </i>
    <i>
      <x v="147"/>
      <x v="266"/>
    </i>
    <i>
      <x v="148"/>
      <x v="440"/>
    </i>
    <i>
      <x v="149"/>
      <x v="441"/>
    </i>
    <i>
      <x v="150"/>
      <x v="262"/>
    </i>
    <i>
      <x v="151"/>
      <x v="1"/>
    </i>
    <i>
      <x v="152"/>
      <x v="370"/>
    </i>
    <i>
      <x v="153"/>
      <x v="264"/>
    </i>
    <i>
      <x v="154"/>
      <x v="436"/>
    </i>
    <i>
      <x v="155"/>
      <x v="162"/>
    </i>
    <i>
      <x v="156"/>
      <x v="372"/>
    </i>
    <i>
      <x v="157"/>
      <x v="226"/>
    </i>
    <i>
      <x v="158"/>
      <x v="227"/>
    </i>
    <i>
      <x v="159"/>
      <x v="498"/>
    </i>
    <i>
      <x v="160"/>
      <x v="497"/>
    </i>
    <i>
      <x v="161"/>
      <x v="459"/>
    </i>
    <i>
      <x v="162"/>
      <x v="508"/>
    </i>
    <i>
      <x v="163"/>
      <x v="461"/>
    </i>
    <i>
      <x v="164"/>
      <x v="120"/>
    </i>
    <i>
      <x v="165"/>
      <x v="65"/>
    </i>
    <i>
      <x v="166"/>
      <x v="203"/>
    </i>
    <i>
      <x v="167"/>
      <x v="202"/>
    </i>
    <i>
      <x v="168"/>
      <x v="463"/>
    </i>
    <i>
      <x v="169"/>
      <x v="464"/>
    </i>
    <i>
      <x v="170"/>
      <x v="256"/>
    </i>
    <i>
      <x v="171"/>
      <x v="50"/>
    </i>
    <i>
      <x v="172"/>
      <x v="111"/>
    </i>
    <i>
      <x v="173"/>
      <x v="462"/>
    </i>
    <i>
      <x v="174"/>
      <x v="166"/>
    </i>
    <i>
      <x v="175"/>
      <x v="156"/>
    </i>
    <i>
      <x v="176"/>
      <x v="229"/>
    </i>
    <i>
      <x v="177"/>
      <x v="4"/>
    </i>
    <i>
      <x v="178"/>
      <x v="5"/>
    </i>
    <i>
      <x v="179"/>
      <x v="6"/>
    </i>
    <i>
      <x v="180"/>
      <x v="7"/>
    </i>
    <i>
      <x v="181"/>
      <x v="8"/>
    </i>
    <i>
      <x v="182"/>
      <x v="9"/>
    </i>
    <i>
      <x v="183"/>
      <x v="122"/>
    </i>
    <i>
      <x v="184"/>
      <x v="19"/>
    </i>
    <i>
      <x v="185"/>
      <x v="21"/>
    </i>
    <i>
      <x v="186"/>
      <x v="18"/>
    </i>
    <i>
      <x v="187"/>
      <x v="119"/>
    </i>
    <i>
      <x v="188"/>
      <x v="69"/>
    </i>
    <i>
      <x v="189"/>
      <x v="465"/>
    </i>
    <i>
      <x v="190"/>
      <x v="157"/>
    </i>
    <i>
      <x v="191"/>
      <x v="83"/>
    </i>
    <i>
      <x v="192"/>
      <x v="84"/>
    </i>
    <i>
      <x v="193"/>
      <x v="81"/>
    </i>
    <i>
      <x v="194"/>
      <x v="82"/>
    </i>
    <i>
      <x v="195"/>
      <x v="121"/>
    </i>
    <i>
      <x v="196"/>
      <x v="48"/>
    </i>
    <i>
      <x v="197"/>
      <x v="47"/>
    </i>
    <i>
      <x v="198"/>
      <x v="17"/>
    </i>
    <i>
      <x v="199"/>
      <x v="216"/>
    </i>
    <i>
      <x v="200"/>
      <x v="25"/>
    </i>
    <i>
      <x v="201"/>
      <x v="26"/>
    </i>
    <i>
      <x v="202"/>
      <x v="136"/>
    </i>
    <i>
      <x v="203"/>
      <x v="242"/>
    </i>
    <i>
      <x v="204"/>
      <x v="211"/>
    </i>
    <i>
      <x v="205"/>
      <x v="38"/>
    </i>
    <i>
      <x v="206"/>
      <x v="39"/>
    </i>
    <i>
      <x v="207"/>
      <x v="483"/>
    </i>
    <i>
      <x v="208"/>
      <x v="142"/>
    </i>
    <i>
      <x v="209"/>
      <x v="219"/>
    </i>
    <i>
      <x v="210"/>
      <x v="257"/>
    </i>
    <i>
      <x v="211"/>
      <x v="126"/>
    </i>
    <i>
      <x v="212"/>
      <x v="40"/>
    </i>
    <i>
      <x v="213"/>
      <x v="60"/>
    </i>
    <i>
      <x v="214"/>
      <x v="10"/>
    </i>
    <i>
      <x v="215"/>
      <x v="12"/>
    </i>
    <i>
      <x v="216"/>
      <x v="3"/>
    </i>
    <i>
      <x v="217"/>
      <x v="271"/>
    </i>
    <i>
      <x v="218"/>
      <x v="231"/>
    </i>
    <i>
      <x v="219"/>
      <x v="210"/>
    </i>
    <i>
      <x v="220"/>
      <x v="106"/>
    </i>
    <i>
      <x v="221"/>
      <x v="72"/>
    </i>
    <i>
      <x v="222"/>
      <x v="51"/>
    </i>
    <i>
      <x v="223"/>
      <x v="480"/>
    </i>
    <i>
      <x v="224"/>
      <x v="16"/>
    </i>
    <i>
      <x v="225"/>
      <x v="79"/>
    </i>
    <i>
      <x v="226"/>
      <x v="466"/>
    </i>
    <i>
      <x v="227"/>
      <x v="467"/>
    </i>
    <i>
      <x v="228"/>
      <x v="468"/>
    </i>
    <i>
      <x v="229"/>
      <x v="469"/>
    </i>
    <i>
      <x v="230"/>
      <x v="470"/>
    </i>
    <i>
      <x v="231"/>
      <x v="212"/>
    </i>
    <i>
      <x v="232"/>
      <x v="158"/>
    </i>
    <i>
      <x v="233"/>
      <x v="481"/>
    </i>
    <i>
      <x v="234"/>
      <x v="269"/>
    </i>
    <i>
      <x v="235"/>
      <x v="482"/>
    </i>
    <i>
      <x v="236"/>
      <x v="471"/>
    </i>
    <i>
      <x v="237"/>
      <x v="437"/>
    </i>
    <i>
      <x v="238"/>
      <x v="131"/>
    </i>
    <i>
      <x v="239"/>
      <x v="228"/>
    </i>
    <i>
      <x v="240"/>
      <x v="141"/>
    </i>
    <i>
      <x v="241"/>
      <x v="73"/>
    </i>
    <i>
      <x v="242"/>
      <x v="14"/>
    </i>
    <i>
      <x v="243"/>
      <x v="224"/>
    </i>
    <i>
      <x v="244"/>
      <x v="225"/>
    </i>
    <i>
      <x v="245"/>
      <x v="484"/>
    </i>
    <i>
      <x v="246"/>
      <x v="110"/>
    </i>
    <i>
      <x v="247"/>
      <x v="20"/>
    </i>
    <i>
      <x v="248"/>
      <x v="107"/>
    </i>
    <i>
      <x v="249"/>
      <x v="108"/>
    </i>
    <i>
      <x v="250"/>
      <x v="53"/>
    </i>
    <i>
      <x v="251"/>
      <x v="56"/>
    </i>
    <i>
      <x v="252"/>
      <x v="80"/>
    </i>
    <i>
      <x v="253"/>
      <x v="485"/>
    </i>
    <i>
      <x v="254"/>
      <x v="71"/>
    </i>
    <i>
      <x v="255"/>
      <x v="255"/>
    </i>
    <i>
      <x v="256"/>
      <x v="78"/>
    </i>
    <i>
      <x v="257"/>
      <x v="74"/>
    </i>
    <i>
      <x v="258"/>
      <x v="46"/>
    </i>
    <i>
      <x v="259"/>
      <x v="214"/>
    </i>
    <i>
      <x v="260"/>
      <x v="472"/>
    </i>
    <i>
      <x v="261"/>
      <x v="215"/>
    </i>
    <i>
      <x v="262"/>
      <x v="273"/>
    </i>
    <i>
      <x v="263"/>
      <x v="194"/>
    </i>
    <i>
      <x v="264"/>
      <x v="195"/>
    </i>
    <i>
      <x v="265"/>
      <x v="473"/>
    </i>
    <i>
      <x v="266"/>
      <x v="474"/>
    </i>
    <i>
      <x v="267"/>
      <x v="475"/>
    </i>
    <i>
      <x v="268"/>
      <x v="476"/>
    </i>
    <i>
      <x v="269"/>
      <x v="139"/>
    </i>
    <i>
      <x v="270"/>
      <x v="477"/>
    </i>
    <i>
      <x v="271"/>
      <x v="213"/>
    </i>
    <i>
      <x v="272"/>
      <x v="192"/>
    </i>
    <i>
      <x v="273"/>
      <x v="193"/>
    </i>
    <i>
      <x v="274"/>
      <x v="57"/>
    </i>
    <i>
      <x v="275"/>
      <x v="58"/>
    </i>
    <i>
      <x v="276"/>
      <x v="254"/>
    </i>
    <i>
      <x v="277"/>
      <x v="478"/>
    </i>
    <i>
      <x v="278"/>
      <x v="486"/>
    </i>
    <i>
      <x v="279"/>
      <x v="52"/>
    </i>
    <i>
      <x v="280"/>
      <x v="54"/>
    </i>
    <i>
      <x v="281"/>
      <x v="230"/>
    </i>
    <i>
      <x v="282"/>
      <x v="15"/>
    </i>
    <i>
      <x v="283"/>
      <x v="487"/>
    </i>
    <i>
      <x v="284"/>
      <x v="488"/>
    </i>
    <i>
      <x v="285"/>
      <x v="258"/>
    </i>
    <i>
      <x v="286"/>
      <x v="113"/>
    </i>
    <i>
      <x v="287"/>
      <x v="114"/>
    </i>
    <i>
      <x v="288"/>
      <x v="276"/>
    </i>
    <i>
      <x v="289"/>
      <x v="489"/>
    </i>
    <i>
      <x v="290"/>
      <x v="125"/>
    </i>
    <i>
      <x v="291"/>
      <x v="490"/>
    </i>
    <i>
      <x v="292"/>
      <x v="491"/>
    </i>
    <i>
      <x v="293"/>
      <x v="13"/>
    </i>
    <i>
      <x v="294"/>
      <x v="479"/>
    </i>
    <i>
      <x v="295"/>
      <x v="492"/>
    </i>
    <i>
      <x v="296"/>
      <x v="392"/>
    </i>
    <i>
      <x v="297"/>
      <x v="393"/>
    </i>
    <i>
      <x v="298"/>
      <x v="253"/>
    </i>
    <i>
      <x v="299"/>
      <x v="394"/>
    </i>
    <i>
      <x v="300"/>
      <x v="408"/>
    </i>
    <i>
      <x v="301"/>
      <x v="314"/>
    </i>
    <i>
      <x v="302"/>
      <x v="315"/>
    </i>
    <i>
      <x v="303"/>
      <x v="318"/>
    </i>
    <i>
      <x v="304"/>
      <x v="322"/>
    </i>
    <i>
      <x v="305"/>
      <x v="320"/>
    </i>
    <i>
      <x v="306"/>
      <x v="323"/>
    </i>
    <i>
      <x v="307"/>
      <x v="409"/>
    </i>
    <i>
      <x v="308"/>
      <x v="303"/>
    </i>
    <i>
      <x v="309"/>
      <x v="324"/>
    </i>
    <i>
      <x v="310"/>
      <x v="325"/>
    </i>
    <i>
      <x v="311"/>
      <x v="326"/>
    </i>
    <i>
      <x v="312"/>
      <x v="327"/>
    </i>
    <i>
      <x v="313"/>
      <x v="328"/>
    </i>
    <i>
      <x v="314"/>
      <x v="329"/>
    </i>
    <i>
      <x v="315"/>
      <x v="410"/>
    </i>
    <i>
      <x v="316"/>
      <x v="330"/>
    </i>
    <i>
      <x v="317"/>
      <x v="331"/>
    </i>
    <i>
      <x v="318"/>
      <x v="332"/>
    </i>
    <i>
      <x v="319"/>
      <x v="292"/>
    </i>
    <i>
      <x v="320"/>
      <x v="411"/>
    </i>
    <i>
      <x v="321"/>
      <x v="412"/>
    </i>
    <i>
      <x v="322"/>
      <x v="293"/>
    </i>
    <i>
      <x v="323"/>
      <x v="294"/>
    </i>
    <i>
      <x v="324"/>
      <x v="296"/>
    </i>
    <i>
      <x v="325"/>
      <x v="297"/>
    </i>
    <i>
      <x v="326"/>
      <x v="298"/>
    </i>
    <i>
      <x v="327"/>
      <x v="300"/>
    </i>
    <i>
      <x v="328"/>
      <x v="316"/>
    </i>
    <i>
      <x v="329"/>
      <x v="317"/>
    </i>
    <i>
      <x v="330"/>
      <x v="319"/>
    </i>
    <i>
      <x v="331"/>
      <x v="493"/>
    </i>
    <i>
      <x v="332"/>
      <x v="333"/>
    </i>
    <i>
      <x v="333"/>
      <x v="299"/>
    </i>
    <i>
      <x v="334"/>
      <x v="301"/>
    </i>
    <i>
      <x v="335"/>
      <x v="334"/>
    </i>
    <i>
      <x v="336"/>
      <x v="413"/>
    </i>
    <i>
      <x v="337"/>
      <x v="304"/>
    </i>
    <i>
      <x v="338"/>
      <x v="302"/>
    </i>
    <i>
      <x v="339"/>
      <x v="305"/>
    </i>
    <i>
      <x v="340"/>
      <x v="278"/>
    </i>
    <i>
      <x v="341"/>
      <x v="306"/>
    </i>
    <i>
      <x v="342"/>
      <x v="307"/>
    </i>
    <i>
      <x v="343"/>
      <x v="308"/>
    </i>
    <i>
      <x v="344"/>
      <x v="309"/>
    </i>
    <i>
      <x v="345"/>
      <x v="335"/>
    </i>
    <i>
      <x v="346"/>
      <x v="336"/>
    </i>
    <i>
      <x v="347"/>
      <x v="337"/>
    </i>
    <i>
      <x v="348"/>
      <x v="338"/>
    </i>
    <i>
      <x v="349"/>
      <x v="339"/>
    </i>
    <i>
      <x v="350"/>
      <x v="340"/>
    </i>
    <i>
      <x v="351"/>
      <x v="341"/>
    </i>
    <i>
      <x v="352"/>
      <x v="342"/>
    </i>
    <i>
      <x v="353"/>
      <x v="112"/>
    </i>
    <i>
      <x v="354"/>
      <x v="343"/>
    </i>
    <i>
      <x v="355"/>
      <x v="344"/>
    </i>
    <i>
      <x v="356"/>
      <x v="345"/>
    </i>
    <i>
      <x v="357"/>
      <x v="346"/>
    </i>
    <i>
      <x v="358"/>
      <x v="414"/>
    </i>
    <i>
      <x v="359"/>
      <x v="312"/>
    </i>
    <i>
      <x v="360"/>
      <x v="415"/>
    </i>
    <i>
      <x v="361"/>
      <x v="313"/>
    </i>
    <i>
      <x v="362"/>
      <x v="311"/>
    </i>
    <i>
      <x v="363"/>
      <x v="310"/>
    </i>
    <i>
      <x v="364"/>
      <x v="295"/>
    </i>
    <i>
      <x v="365"/>
      <x v="416"/>
    </i>
    <i>
      <x v="366"/>
      <x v="417"/>
    </i>
    <i>
      <x v="367"/>
      <x v="418"/>
    </i>
    <i>
      <x v="368"/>
      <x v="419"/>
    </i>
    <i>
      <x v="369"/>
      <x v="420"/>
    </i>
    <i>
      <x v="370"/>
      <x v="421"/>
    </i>
    <i>
      <x v="371"/>
      <x v="422"/>
    </i>
    <i>
      <x v="372"/>
      <x v="201"/>
    </i>
    <i>
      <x v="373"/>
      <x v="347"/>
    </i>
    <i>
      <x v="374"/>
      <x v="348"/>
    </i>
    <i>
      <x v="375"/>
      <x v="423"/>
    </i>
    <i>
      <x v="376"/>
      <x v="424"/>
    </i>
    <i>
      <x v="377"/>
      <x v="277"/>
    </i>
    <i>
      <x v="378"/>
      <x v="349"/>
    </i>
    <i>
      <x v="379"/>
      <x v="100"/>
    </i>
    <i>
      <x v="380"/>
      <x v="102"/>
    </i>
    <i>
      <x v="381"/>
      <x v="118"/>
    </i>
    <i>
      <x v="382"/>
      <x v="390"/>
    </i>
    <i>
      <x v="383"/>
      <x v="274"/>
    </i>
    <i>
      <x v="384"/>
      <x v="425"/>
    </i>
    <i>
      <x v="385"/>
      <x v="426"/>
    </i>
    <i>
      <x v="386"/>
      <x v="427"/>
    </i>
    <i>
      <x v="387"/>
      <x v="272"/>
    </i>
    <i>
      <x v="388"/>
      <x v="275"/>
    </i>
    <i>
      <x v="389"/>
      <x v="99"/>
    </i>
    <i>
      <x v="390"/>
      <x v="97"/>
    </i>
    <i>
      <x v="391"/>
      <x v="96"/>
    </i>
    <i>
      <x v="392"/>
      <x v="105"/>
    </i>
    <i>
      <x v="393"/>
      <x v="395"/>
    </i>
    <i>
      <x v="394"/>
      <x v="396"/>
    </i>
    <i>
      <x v="395"/>
      <x v="397"/>
    </i>
    <i>
      <x v="396"/>
      <x v="218"/>
    </i>
    <i>
      <x v="397"/>
      <x v="398"/>
    </i>
    <i>
      <x v="398"/>
      <x v="399"/>
    </i>
    <i>
      <x v="399"/>
      <x v="400"/>
    </i>
    <i>
      <x v="400"/>
      <x v="401"/>
    </i>
    <i>
      <x v="401"/>
      <x v="402"/>
    </i>
    <i>
      <x v="402"/>
      <x v="403"/>
    </i>
    <i>
      <x v="403"/>
      <x v="404"/>
    </i>
    <i>
      <x v="404"/>
      <x v="267"/>
    </i>
    <i>
      <x v="405"/>
      <x v="321"/>
    </i>
    <i>
      <x v="406"/>
      <x v="405"/>
    </i>
    <i>
      <x v="407"/>
      <x v="406"/>
    </i>
    <i>
      <x v="408"/>
      <x v="196"/>
    </i>
    <i>
      <x v="409"/>
      <x v="407"/>
    </i>
    <i>
      <x v="410"/>
      <x v="244"/>
    </i>
    <i>
      <x v="411"/>
      <x v="22"/>
    </i>
    <i>
      <x v="412"/>
      <x v="249"/>
    </i>
    <i>
      <x v="413"/>
      <x v="250"/>
    </i>
    <i>
      <x v="414"/>
      <x v="252"/>
    </i>
    <i>
      <x v="415"/>
      <x v="251"/>
    </i>
    <i>
      <x v="416"/>
      <x v="75"/>
    </i>
    <i>
      <x v="417"/>
      <x v="247"/>
    </i>
    <i>
      <x v="418"/>
      <x v="32"/>
    </i>
    <i>
      <x v="419"/>
      <x v="98"/>
    </i>
    <i>
      <x v="421"/>
      <x v="505"/>
    </i>
    <i>
      <x v="422"/>
      <x v="501"/>
    </i>
    <i>
      <x v="423"/>
      <x v="506"/>
    </i>
    <i>
      <x v="424"/>
      <x v="504"/>
    </i>
    <i>
      <x v="426"/>
      <x v="509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План 2025." fld="6" baseField="5" baseItem="358"/>
    <dataField name="Извршење услуга јануар - јун 2025." fld="7" baseField="0" baseItem="0"/>
  </dataFields>
  <formats count="11">
    <format dxfId="1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">
      <pivotArea field="5" type="button" dataOnly="0" labelOnly="1" outline="0" axis="axisRow" fieldPosition="1"/>
    </format>
    <format dxfId="6">
      <pivotArea field="5" type="button" dataOnly="0" labelOnly="1" outline="0" axis="axisRow" fieldPosition="1"/>
    </format>
    <format dxfId="5">
      <pivotArea field="2" type="button" dataOnly="0" labelOnly="1" outline="0" axis="axisRow" fieldPosition="0"/>
    </format>
    <format dxfId="4">
      <pivotArea field="2" type="button" dataOnly="0" labelOnly="1" outline="0" axis="axisRow" fieldPosition="0"/>
    </format>
    <format dxfId="3">
      <pivotArea field="2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I1"/>
    </sheetView>
  </sheetViews>
  <sheetFormatPr defaultColWidth="9.109375" defaultRowHeight="13.2"/>
  <sheetData>
    <row r="1" spans="1:9" ht="20.399999999999999">
      <c r="A1" s="559" t="s">
        <v>0</v>
      </c>
      <c r="B1" s="559"/>
      <c r="C1" s="559"/>
      <c r="D1" s="559"/>
      <c r="E1" s="559"/>
      <c r="F1" s="559"/>
      <c r="G1" s="559"/>
      <c r="H1" s="559"/>
      <c r="I1" s="559"/>
    </row>
    <row r="2" spans="1:9" ht="20.399999999999999">
      <c r="A2" s="559" t="s">
        <v>1</v>
      </c>
      <c r="B2" s="559"/>
      <c r="C2" s="559"/>
      <c r="D2" s="559"/>
      <c r="E2" s="559"/>
      <c r="F2" s="559"/>
      <c r="G2" s="559"/>
      <c r="H2" s="559"/>
      <c r="I2" s="559"/>
    </row>
    <row r="3" spans="1:9" ht="15.6">
      <c r="A3" s="108"/>
    </row>
    <row r="4" spans="1:9" ht="15.6">
      <c r="A4" s="108"/>
    </row>
    <row r="5" spans="1:9" ht="15.6">
      <c r="A5" s="108"/>
    </row>
    <row r="6" spans="1:9" ht="15.6">
      <c r="A6" s="108"/>
    </row>
    <row r="8" spans="1:9" ht="15.6">
      <c r="A8" s="108"/>
    </row>
    <row r="9" spans="1:9" ht="15.6">
      <c r="A9" s="108"/>
    </row>
    <row r="10" spans="1:9" ht="15.6">
      <c r="A10" s="108"/>
    </row>
    <row r="11" spans="1:9" ht="15.6">
      <c r="A11" s="108"/>
    </row>
    <row r="12" spans="1:9" ht="15.6">
      <c r="A12" s="108"/>
    </row>
    <row r="13" spans="1:9" ht="15.6">
      <c r="A13" s="108"/>
    </row>
    <row r="14" spans="1:9" ht="15.6">
      <c r="A14" s="108"/>
    </row>
    <row r="15" spans="1:9" ht="15.6">
      <c r="A15" s="108"/>
    </row>
    <row r="16" spans="1:9" ht="15.6">
      <c r="A16" s="108"/>
    </row>
    <row r="17" spans="1:9" ht="24.6">
      <c r="A17" s="557" t="s">
        <v>2</v>
      </c>
      <c r="B17" s="557"/>
      <c r="C17" s="557"/>
      <c r="D17" s="557"/>
      <c r="E17" s="557"/>
      <c r="F17" s="557"/>
      <c r="G17" s="557"/>
      <c r="H17" s="557"/>
      <c r="I17" s="557"/>
    </row>
    <row r="18" spans="1:9" ht="24.6">
      <c r="A18" s="557" t="s">
        <v>3</v>
      </c>
      <c r="B18" s="557"/>
      <c r="C18" s="557"/>
      <c r="D18" s="557"/>
      <c r="E18" s="557"/>
      <c r="F18" s="557"/>
      <c r="G18" s="557"/>
      <c r="H18" s="557"/>
      <c r="I18" s="557"/>
    </row>
    <row r="19" spans="1:9" ht="24.6">
      <c r="A19" s="557" t="s">
        <v>4</v>
      </c>
      <c r="B19" s="557"/>
      <c r="C19" s="557"/>
      <c r="D19" s="557"/>
      <c r="E19" s="557"/>
      <c r="F19" s="557"/>
      <c r="G19" s="557"/>
      <c r="H19" s="557"/>
      <c r="I19" s="557"/>
    </row>
    <row r="20" spans="1:9" ht="24.6">
      <c r="A20" s="557" t="s">
        <v>1768</v>
      </c>
      <c r="B20" s="557"/>
      <c r="C20" s="557"/>
      <c r="D20" s="557"/>
      <c r="E20" s="557"/>
      <c r="F20" s="557"/>
      <c r="G20" s="557"/>
      <c r="H20" s="557"/>
      <c r="I20" s="557"/>
    </row>
    <row r="21" spans="1:9" ht="15.6">
      <c r="A21" s="108"/>
      <c r="B21" s="108"/>
      <c r="C21" s="108"/>
      <c r="D21" s="108"/>
      <c r="E21" s="108"/>
      <c r="F21" s="108"/>
      <c r="G21" s="108"/>
      <c r="H21" s="108"/>
      <c r="I21" s="108"/>
    </row>
    <row r="22" spans="1:9" ht="15.6">
      <c r="A22" s="110"/>
      <c r="B22" s="108"/>
      <c r="C22" s="108"/>
      <c r="D22" s="108"/>
      <c r="E22" s="108"/>
      <c r="F22" s="108"/>
      <c r="G22" s="108"/>
      <c r="H22" s="108"/>
      <c r="I22" s="108"/>
    </row>
    <row r="23" spans="1:9" ht="15.6">
      <c r="A23" s="108"/>
      <c r="B23" s="108"/>
      <c r="C23" s="108"/>
      <c r="D23" s="108"/>
      <c r="E23" s="108"/>
      <c r="F23" s="108"/>
      <c r="G23" s="108"/>
      <c r="H23" s="108"/>
      <c r="I23" s="108"/>
    </row>
    <row r="24" spans="1:9" ht="15.6">
      <c r="A24" s="111"/>
      <c r="B24" s="108"/>
      <c r="C24" s="108"/>
      <c r="D24" s="108"/>
      <c r="E24" s="108"/>
      <c r="F24" s="108"/>
      <c r="G24" s="108"/>
      <c r="H24" s="108"/>
      <c r="I24" s="108"/>
    </row>
    <row r="25" spans="1:9" ht="15.6">
      <c r="A25" s="111"/>
    </row>
    <row r="26" spans="1:9" ht="15.6">
      <c r="A26" s="111"/>
    </row>
    <row r="27" spans="1:9" ht="15.6">
      <c r="A27" s="111"/>
    </row>
    <row r="28" spans="1:9" ht="15.6">
      <c r="A28" s="111"/>
      <c r="B28" s="48"/>
      <c r="C28" s="48"/>
      <c r="D28" s="48"/>
      <c r="E28" s="48"/>
      <c r="F28" s="48"/>
      <c r="G28" s="48"/>
      <c r="H28" s="48"/>
      <c r="I28" s="48"/>
    </row>
    <row r="29" spans="1:9" ht="15.6">
      <c r="A29" s="111"/>
      <c r="B29" s="48"/>
      <c r="C29" s="48"/>
      <c r="D29" s="48"/>
      <c r="E29" s="48"/>
      <c r="F29" s="48"/>
      <c r="G29" s="48"/>
      <c r="H29" s="48"/>
      <c r="I29" s="48"/>
    </row>
    <row r="30" spans="1:9" ht="15.6">
      <c r="A30" s="111"/>
      <c r="B30" s="48"/>
      <c r="C30" s="48"/>
      <c r="D30" s="48"/>
      <c r="E30" s="48"/>
      <c r="F30" s="48"/>
      <c r="G30" s="48"/>
      <c r="H30" s="48"/>
      <c r="I30" s="48"/>
    </row>
    <row r="31" spans="1:9">
      <c r="B31" s="48"/>
      <c r="C31" s="48"/>
      <c r="D31" s="48"/>
      <c r="E31" s="48"/>
      <c r="F31" s="48"/>
      <c r="G31" s="48"/>
      <c r="H31" s="48"/>
      <c r="I31" s="48"/>
    </row>
    <row r="32" spans="1:9">
      <c r="B32" s="48"/>
      <c r="C32" s="48"/>
      <c r="D32" s="48"/>
      <c r="E32" s="48"/>
      <c r="F32" s="48"/>
      <c r="G32" s="48"/>
      <c r="H32" s="48"/>
      <c r="I32" s="48"/>
    </row>
    <row r="33" spans="1:10" ht="15.6">
      <c r="A33" s="110"/>
      <c r="B33" s="48"/>
      <c r="C33" s="48"/>
      <c r="D33" s="48"/>
      <c r="E33" s="48"/>
      <c r="F33" s="48"/>
      <c r="G33" s="48"/>
      <c r="H33" s="48"/>
      <c r="I33" s="48"/>
    </row>
    <row r="34" spans="1:10" ht="15.6">
      <c r="A34" s="111"/>
      <c r="B34" s="48"/>
      <c r="C34" s="48"/>
      <c r="D34" s="48"/>
      <c r="E34" s="48"/>
      <c r="F34" s="48"/>
      <c r="G34" s="48"/>
      <c r="H34" s="48"/>
      <c r="I34" s="48"/>
    </row>
    <row r="35" spans="1:10" ht="15.6">
      <c r="A35" s="111"/>
      <c r="B35" s="48"/>
      <c r="C35" s="48"/>
      <c r="D35" s="48"/>
      <c r="E35" s="48"/>
      <c r="F35" s="48"/>
      <c r="G35" s="48"/>
      <c r="H35" s="48"/>
      <c r="I35" s="48"/>
    </row>
    <row r="36" spans="1:10" ht="15.6">
      <c r="A36" s="111"/>
      <c r="B36" s="48"/>
      <c r="C36" s="48"/>
      <c r="D36" s="48"/>
      <c r="E36" s="48"/>
      <c r="F36" s="48"/>
      <c r="G36" s="48"/>
      <c r="H36" s="48"/>
      <c r="I36" s="48"/>
    </row>
    <row r="37" spans="1:10" ht="15.6">
      <c r="A37" s="111"/>
      <c r="B37" s="48"/>
      <c r="C37" s="48"/>
      <c r="D37" s="48"/>
      <c r="E37" s="48"/>
      <c r="F37" s="48"/>
      <c r="G37" s="48"/>
      <c r="H37" s="48"/>
      <c r="I37" s="48"/>
      <c r="J37" s="47"/>
    </row>
    <row r="38" spans="1:10" ht="15.6">
      <c r="A38" s="111"/>
      <c r="B38" s="48"/>
      <c r="C38" s="48"/>
      <c r="D38" s="48"/>
      <c r="E38" s="48"/>
      <c r="F38" s="48"/>
      <c r="G38" s="48"/>
      <c r="H38" s="48"/>
      <c r="I38" s="48"/>
    </row>
    <row r="41" spans="1:10" s="45" customFormat="1">
      <c r="A41" s="558" t="s">
        <v>1809</v>
      </c>
      <c r="B41" s="558"/>
      <c r="C41" s="558"/>
      <c r="D41" s="558"/>
      <c r="E41" s="558"/>
      <c r="F41" s="558"/>
      <c r="G41" s="558"/>
      <c r="H41" s="558"/>
      <c r="I41" s="558"/>
    </row>
    <row r="43" spans="1:10">
      <c r="A43" s="48"/>
      <c r="B43" s="48"/>
      <c r="C43" s="48"/>
      <c r="D43" s="48"/>
      <c r="E43" s="48"/>
      <c r="F43" s="48"/>
      <c r="G43" s="48"/>
      <c r="H43" s="48"/>
      <c r="I43" s="48"/>
    </row>
    <row r="45" spans="1:10">
      <c r="A45" s="48"/>
      <c r="B45" s="48"/>
      <c r="C45" s="48"/>
      <c r="D45" s="48"/>
      <c r="E45" s="48"/>
      <c r="F45" s="48"/>
      <c r="G45" s="48"/>
      <c r="H45" s="48"/>
      <c r="I45" s="48"/>
    </row>
    <row r="46" spans="1:10">
      <c r="A46" s="48"/>
      <c r="B46" s="48"/>
      <c r="C46" s="48"/>
      <c r="D46" s="48"/>
      <c r="E46" s="48"/>
      <c r="F46" s="48"/>
      <c r="G46" s="48"/>
      <c r="H46" s="48"/>
      <c r="I46" s="48"/>
    </row>
    <row r="47" spans="1:10">
      <c r="A47" s="48"/>
      <c r="B47" s="48"/>
      <c r="C47" s="48"/>
      <c r="D47" s="48"/>
      <c r="E47" s="48"/>
      <c r="F47" s="48"/>
      <c r="G47" s="48"/>
      <c r="H47" s="48"/>
      <c r="I47" s="48"/>
    </row>
    <row r="48" spans="1:10">
      <c r="A48" s="48"/>
      <c r="B48" s="48"/>
      <c r="C48" s="48"/>
      <c r="D48" s="48"/>
      <c r="E48" s="48"/>
      <c r="F48" s="48"/>
      <c r="G48" s="48"/>
      <c r="H48" s="48"/>
      <c r="I48" s="48"/>
    </row>
  </sheetData>
  <mergeCells count="7">
    <mergeCell ref="A20:I20"/>
    <mergeCell ref="A41:I41"/>
    <mergeCell ref="A1:I1"/>
    <mergeCell ref="A2:I2"/>
    <mergeCell ref="A17:I17"/>
    <mergeCell ref="A18:I18"/>
    <mergeCell ref="A19:I19"/>
  </mergeCells>
  <pageMargins left="0.7" right="0.7" top="0.75" bottom="0.75" header="0.3" footer="0.3"/>
  <pageSetup paperSize="9" scale="95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8"/>
  <sheetViews>
    <sheetView topLeftCell="C412" workbookViewId="0">
      <selection activeCell="G427" sqref="G427"/>
    </sheetView>
  </sheetViews>
  <sheetFormatPr defaultRowHeight="13.2"/>
  <cols>
    <col min="1" max="1" width="11" customWidth="1"/>
    <col min="2" max="2" width="88.88671875" customWidth="1"/>
    <col min="3" max="3" width="19.33203125" customWidth="1"/>
    <col min="4" max="4" width="16.44140625" customWidth="1"/>
  </cols>
  <sheetData>
    <row r="1" spans="1:4">
      <c r="B1" s="132" t="s">
        <v>1802</v>
      </c>
    </row>
    <row r="3" spans="1:4" ht="39.6">
      <c r="A3" s="241" t="s">
        <v>1769</v>
      </c>
      <c r="B3" s="240" t="s">
        <v>180</v>
      </c>
      <c r="C3" s="239" t="s">
        <v>1800</v>
      </c>
      <c r="D3" s="239" t="s">
        <v>1816</v>
      </c>
    </row>
    <row r="4" spans="1:4">
      <c r="A4" t="s">
        <v>246</v>
      </c>
      <c r="B4" t="s">
        <v>1604</v>
      </c>
      <c r="C4" s="422">
        <v>188240</v>
      </c>
      <c r="D4" s="422">
        <v>88749</v>
      </c>
    </row>
    <row r="5" spans="1:4">
      <c r="A5" t="s">
        <v>243</v>
      </c>
      <c r="B5" t="s">
        <v>1605</v>
      </c>
      <c r="C5" s="422">
        <v>19585</v>
      </c>
      <c r="D5" s="422">
        <v>5835</v>
      </c>
    </row>
    <row r="6" spans="1:4">
      <c r="A6" t="s">
        <v>1468</v>
      </c>
      <c r="B6" t="s">
        <v>1754</v>
      </c>
      <c r="C6" s="422">
        <v>9085</v>
      </c>
      <c r="D6" s="422">
        <v>4388</v>
      </c>
    </row>
    <row r="7" spans="1:4">
      <c r="A7" t="s">
        <v>1469</v>
      </c>
      <c r="B7" t="s">
        <v>1606</v>
      </c>
      <c r="C7" s="422">
        <v>12922</v>
      </c>
      <c r="D7" s="422">
        <v>6799</v>
      </c>
    </row>
    <row r="8" spans="1:4">
      <c r="A8" t="s">
        <v>196</v>
      </c>
      <c r="B8" t="s">
        <v>197</v>
      </c>
      <c r="C8" s="422">
        <v>2425</v>
      </c>
      <c r="D8" s="422">
        <v>893</v>
      </c>
    </row>
    <row r="9" spans="1:4">
      <c r="A9" t="s">
        <v>313</v>
      </c>
      <c r="B9" t="s">
        <v>314</v>
      </c>
      <c r="C9" s="422"/>
      <c r="D9" s="422"/>
    </row>
    <row r="10" spans="1:4">
      <c r="A10" t="s">
        <v>1466</v>
      </c>
      <c r="B10" t="s">
        <v>311</v>
      </c>
      <c r="C10" s="422">
        <v>11230</v>
      </c>
      <c r="D10" s="422">
        <v>457</v>
      </c>
    </row>
    <row r="11" spans="1:4">
      <c r="A11" t="s">
        <v>548</v>
      </c>
      <c r="B11" t="s">
        <v>1671</v>
      </c>
      <c r="C11" s="422"/>
      <c r="D11" s="422"/>
    </row>
    <row r="12" spans="1:4">
      <c r="A12" t="s">
        <v>479</v>
      </c>
      <c r="B12" t="s">
        <v>1347</v>
      </c>
      <c r="C12" s="422"/>
      <c r="D12" s="422"/>
    </row>
    <row r="13" spans="1:4">
      <c r="A13" t="s">
        <v>480</v>
      </c>
      <c r="B13" t="s">
        <v>481</v>
      </c>
      <c r="C13" s="422"/>
      <c r="D13" s="422"/>
    </row>
    <row r="14" spans="1:4">
      <c r="A14" t="s">
        <v>247</v>
      </c>
      <c r="B14" t="s">
        <v>1672</v>
      </c>
      <c r="C14" s="422">
        <v>22160</v>
      </c>
      <c r="D14" s="422">
        <v>11838</v>
      </c>
    </row>
    <row r="15" spans="1:4">
      <c r="A15" t="s">
        <v>1427</v>
      </c>
      <c r="B15" t="s">
        <v>1673</v>
      </c>
      <c r="C15" s="422">
        <v>50</v>
      </c>
      <c r="D15" s="422">
        <v>64</v>
      </c>
    </row>
    <row r="16" spans="1:4">
      <c r="A16" t="s">
        <v>198</v>
      </c>
      <c r="B16" t="s">
        <v>280</v>
      </c>
      <c r="C16" s="422">
        <v>56005</v>
      </c>
      <c r="D16" s="422">
        <v>26122</v>
      </c>
    </row>
    <row r="17" spans="1:4">
      <c r="A17" t="s">
        <v>199</v>
      </c>
      <c r="B17" t="s">
        <v>1674</v>
      </c>
      <c r="C17" s="422">
        <v>1650</v>
      </c>
      <c r="D17" s="422">
        <v>758</v>
      </c>
    </row>
    <row r="18" spans="1:4">
      <c r="A18" t="s">
        <v>200</v>
      </c>
      <c r="B18" t="s">
        <v>1675</v>
      </c>
      <c r="C18" s="422">
        <v>65</v>
      </c>
      <c r="D18" s="422">
        <v>25</v>
      </c>
    </row>
    <row r="19" spans="1:4">
      <c r="A19" t="s">
        <v>201</v>
      </c>
      <c r="B19" t="s">
        <v>1607</v>
      </c>
      <c r="C19" s="422">
        <v>196565</v>
      </c>
      <c r="D19" s="422">
        <v>95064</v>
      </c>
    </row>
    <row r="20" spans="1:4">
      <c r="A20" t="s">
        <v>202</v>
      </c>
      <c r="B20" t="s">
        <v>203</v>
      </c>
      <c r="C20" s="422">
        <v>68791</v>
      </c>
      <c r="D20" s="422">
        <v>28825</v>
      </c>
    </row>
    <row r="21" spans="1:4">
      <c r="A21" t="s">
        <v>300</v>
      </c>
      <c r="B21" t="s">
        <v>1676</v>
      </c>
      <c r="C21" s="422">
        <v>25</v>
      </c>
      <c r="D21" s="422">
        <v>17</v>
      </c>
    </row>
    <row r="22" spans="1:4">
      <c r="A22" t="s">
        <v>1429</v>
      </c>
      <c r="B22" t="s">
        <v>206</v>
      </c>
      <c r="C22" s="422">
        <v>3275</v>
      </c>
      <c r="D22" s="422">
        <v>1484</v>
      </c>
    </row>
    <row r="23" spans="1:4">
      <c r="A23" t="s">
        <v>1434</v>
      </c>
      <c r="B23" t="s">
        <v>312</v>
      </c>
      <c r="C23" s="422">
        <v>16260</v>
      </c>
      <c r="D23" s="422">
        <v>7307</v>
      </c>
    </row>
    <row r="24" spans="1:4">
      <c r="A24" t="s">
        <v>291</v>
      </c>
      <c r="B24" t="s">
        <v>1758</v>
      </c>
      <c r="C24" s="422">
        <v>11284</v>
      </c>
      <c r="D24" s="422">
        <v>509</v>
      </c>
    </row>
    <row r="25" spans="1:4">
      <c r="A25" t="s">
        <v>1467</v>
      </c>
      <c r="B25" t="s">
        <v>1556</v>
      </c>
      <c r="C25" s="422">
        <v>0</v>
      </c>
      <c r="D25" s="422">
        <v>0</v>
      </c>
    </row>
    <row r="26" spans="1:4">
      <c r="A26" t="s">
        <v>1464</v>
      </c>
      <c r="B26" t="s">
        <v>1608</v>
      </c>
      <c r="C26" s="422"/>
      <c r="D26" s="422"/>
    </row>
    <row r="27" spans="1:4">
      <c r="A27" t="s">
        <v>1421</v>
      </c>
      <c r="B27" t="s">
        <v>1649</v>
      </c>
      <c r="C27" s="422">
        <v>11508</v>
      </c>
      <c r="D27" s="422">
        <v>6195</v>
      </c>
    </row>
    <row r="28" spans="1:4">
      <c r="A28" t="s">
        <v>1420</v>
      </c>
      <c r="B28" t="s">
        <v>1677</v>
      </c>
      <c r="C28" s="422">
        <v>7336</v>
      </c>
      <c r="D28" s="422">
        <v>4429</v>
      </c>
    </row>
    <row r="29" spans="1:4">
      <c r="A29" t="s">
        <v>227</v>
      </c>
      <c r="B29" t="s">
        <v>228</v>
      </c>
      <c r="C29" s="422">
        <v>7282</v>
      </c>
      <c r="D29" s="422">
        <v>156</v>
      </c>
    </row>
    <row r="30" spans="1:4">
      <c r="A30" t="s">
        <v>1438</v>
      </c>
      <c r="B30" t="s">
        <v>1678</v>
      </c>
      <c r="C30" s="422"/>
      <c r="D30" s="422"/>
    </row>
    <row r="31" spans="1:4">
      <c r="A31" t="s">
        <v>1439</v>
      </c>
      <c r="B31" t="s">
        <v>1679</v>
      </c>
      <c r="C31" s="422"/>
      <c r="D31" s="422"/>
    </row>
    <row r="32" spans="1:4">
      <c r="A32" t="s">
        <v>1440</v>
      </c>
      <c r="B32" t="s">
        <v>1680</v>
      </c>
      <c r="C32" s="422"/>
      <c r="D32" s="422"/>
    </row>
    <row r="33" spans="1:4">
      <c r="A33" t="s">
        <v>235</v>
      </c>
      <c r="B33" t="s">
        <v>185</v>
      </c>
      <c r="C33" s="422">
        <v>303</v>
      </c>
      <c r="D33" s="422">
        <v>56</v>
      </c>
    </row>
    <row r="34" spans="1:4">
      <c r="A34" t="s">
        <v>242</v>
      </c>
      <c r="B34" t="s">
        <v>188</v>
      </c>
      <c r="C34" s="422">
        <v>16555</v>
      </c>
      <c r="D34" s="422">
        <v>8869</v>
      </c>
    </row>
    <row r="35" spans="1:4">
      <c r="A35" t="s">
        <v>244</v>
      </c>
      <c r="B35" t="s">
        <v>309</v>
      </c>
      <c r="C35" s="422">
        <v>130380</v>
      </c>
      <c r="D35" s="422">
        <v>64207</v>
      </c>
    </row>
    <row r="36" spans="1:4">
      <c r="A36" t="s">
        <v>1423</v>
      </c>
      <c r="B36" t="s">
        <v>310</v>
      </c>
      <c r="C36" s="422">
        <v>28060</v>
      </c>
      <c r="D36" s="422">
        <v>13415</v>
      </c>
    </row>
    <row r="37" spans="1:4">
      <c r="A37" t="s">
        <v>245</v>
      </c>
      <c r="B37" t="s">
        <v>1534</v>
      </c>
      <c r="C37" s="422">
        <v>125</v>
      </c>
      <c r="D37" s="422">
        <v>62</v>
      </c>
    </row>
    <row r="38" spans="1:4">
      <c r="A38" t="s">
        <v>1424</v>
      </c>
      <c r="B38" t="s">
        <v>191</v>
      </c>
      <c r="C38" s="422">
        <v>5</v>
      </c>
      <c r="D38" s="422"/>
    </row>
    <row r="39" spans="1:4">
      <c r="A39" t="s">
        <v>1430</v>
      </c>
      <c r="B39" t="s">
        <v>1681</v>
      </c>
      <c r="C39" s="422"/>
      <c r="D39" s="422"/>
    </row>
    <row r="40" spans="1:4">
      <c r="A40" t="s">
        <v>1431</v>
      </c>
      <c r="B40" t="s">
        <v>213</v>
      </c>
      <c r="C40" s="422"/>
      <c r="D40" s="422"/>
    </row>
    <row r="41" spans="1:4">
      <c r="A41" t="s">
        <v>1432</v>
      </c>
      <c r="B41" t="s">
        <v>214</v>
      </c>
      <c r="C41" s="422"/>
      <c r="D41" s="422"/>
    </row>
    <row r="42" spans="1:4">
      <c r="A42" t="s">
        <v>1433</v>
      </c>
      <c r="B42" t="s">
        <v>1682</v>
      </c>
      <c r="C42" s="422"/>
      <c r="D42" s="422"/>
    </row>
    <row r="43" spans="1:4">
      <c r="A43" t="s">
        <v>283</v>
      </c>
      <c r="B43" t="s">
        <v>1535</v>
      </c>
      <c r="C43" s="422">
        <v>3260</v>
      </c>
      <c r="D43" s="422">
        <v>1078</v>
      </c>
    </row>
    <row r="44" spans="1:4">
      <c r="A44" t="s">
        <v>293</v>
      </c>
      <c r="B44" t="s">
        <v>284</v>
      </c>
      <c r="C44" s="422">
        <v>177690</v>
      </c>
      <c r="D44" s="422">
        <v>104629</v>
      </c>
    </row>
    <row r="45" spans="1:4">
      <c r="A45" t="s">
        <v>285</v>
      </c>
      <c r="B45" t="s">
        <v>294</v>
      </c>
      <c r="C45" s="422">
        <v>315820</v>
      </c>
      <c r="D45" s="422">
        <v>147949</v>
      </c>
    </row>
    <row r="46" spans="1:4">
      <c r="A46" t="s">
        <v>286</v>
      </c>
      <c r="B46" t="s">
        <v>1536</v>
      </c>
      <c r="C46" s="422">
        <v>2830</v>
      </c>
      <c r="D46" s="422">
        <v>1417</v>
      </c>
    </row>
    <row r="47" spans="1:4">
      <c r="A47" t="s">
        <v>1425</v>
      </c>
      <c r="B47" t="s">
        <v>192</v>
      </c>
      <c r="C47" s="422">
        <v>70</v>
      </c>
      <c r="D47" s="422">
        <v>47</v>
      </c>
    </row>
    <row r="48" spans="1:4">
      <c r="A48" t="s">
        <v>1426</v>
      </c>
      <c r="B48" t="s">
        <v>193</v>
      </c>
      <c r="C48" s="422">
        <v>20775</v>
      </c>
      <c r="D48" s="422">
        <v>17006</v>
      </c>
    </row>
    <row r="49" spans="1:4">
      <c r="A49" t="s">
        <v>1428</v>
      </c>
      <c r="B49" t="s">
        <v>1557</v>
      </c>
      <c r="C49" s="422">
        <v>61731</v>
      </c>
      <c r="D49" s="422">
        <v>31732</v>
      </c>
    </row>
    <row r="50" spans="1:4">
      <c r="A50" t="s">
        <v>1459</v>
      </c>
      <c r="B50" t="s">
        <v>1558</v>
      </c>
      <c r="C50" s="422">
        <v>5000</v>
      </c>
      <c r="D50" s="422">
        <v>1323</v>
      </c>
    </row>
    <row r="51" spans="1:4">
      <c r="A51" t="s">
        <v>1465</v>
      </c>
      <c r="B51" t="s">
        <v>297</v>
      </c>
      <c r="C51" s="422">
        <v>25</v>
      </c>
      <c r="D51" s="422">
        <v>8</v>
      </c>
    </row>
    <row r="52" spans="1:4">
      <c r="A52" t="s">
        <v>1462</v>
      </c>
      <c r="B52" t="s">
        <v>298</v>
      </c>
      <c r="C52" s="422">
        <v>805</v>
      </c>
      <c r="D52" s="422">
        <v>591</v>
      </c>
    </row>
    <row r="53" spans="1:4">
      <c r="A53" t="s">
        <v>1463</v>
      </c>
      <c r="B53" t="s">
        <v>299</v>
      </c>
      <c r="C53" s="422">
        <v>835</v>
      </c>
      <c r="D53" s="422">
        <v>615</v>
      </c>
    </row>
    <row r="54" spans="1:4">
      <c r="A54" t="s">
        <v>1460</v>
      </c>
      <c r="B54" t="s">
        <v>1566</v>
      </c>
      <c r="C54" s="422">
        <v>3000</v>
      </c>
      <c r="D54" s="422">
        <v>671</v>
      </c>
    </row>
    <row r="55" spans="1:4">
      <c r="A55" t="s">
        <v>1458</v>
      </c>
      <c r="B55" t="s">
        <v>1559</v>
      </c>
      <c r="C55" s="422">
        <v>6000</v>
      </c>
      <c r="D55" s="422">
        <v>2016</v>
      </c>
    </row>
    <row r="56" spans="1:4">
      <c r="A56" t="s">
        <v>252</v>
      </c>
      <c r="B56" t="s">
        <v>1683</v>
      </c>
      <c r="C56" s="422">
        <v>5500</v>
      </c>
      <c r="D56" s="422">
        <v>2526</v>
      </c>
    </row>
    <row r="57" spans="1:4">
      <c r="A57" t="s">
        <v>1443</v>
      </c>
      <c r="B57" t="s">
        <v>1609</v>
      </c>
      <c r="C57" s="422">
        <v>4454</v>
      </c>
      <c r="D57" s="422">
        <v>177</v>
      </c>
    </row>
    <row r="58" spans="1:4">
      <c r="A58" t="s">
        <v>256</v>
      </c>
      <c r="B58" t="s">
        <v>257</v>
      </c>
      <c r="C58" s="422">
        <v>2630</v>
      </c>
      <c r="D58" s="422">
        <v>1967</v>
      </c>
    </row>
    <row r="59" spans="1:4">
      <c r="A59" t="s">
        <v>1449</v>
      </c>
      <c r="B59" t="s">
        <v>263</v>
      </c>
      <c r="C59" s="422">
        <v>500</v>
      </c>
      <c r="D59" s="422">
        <v>154</v>
      </c>
    </row>
    <row r="60" spans="1:4">
      <c r="A60" t="s">
        <v>1450</v>
      </c>
      <c r="B60" t="s">
        <v>1610</v>
      </c>
      <c r="C60" s="422">
        <v>500</v>
      </c>
      <c r="D60" s="422">
        <v>152</v>
      </c>
    </row>
    <row r="61" spans="1:4">
      <c r="A61" t="s">
        <v>1448</v>
      </c>
      <c r="B61" t="s">
        <v>255</v>
      </c>
      <c r="C61" s="422">
        <v>2300</v>
      </c>
      <c r="D61" s="422">
        <v>1053</v>
      </c>
    </row>
    <row r="62" spans="1:4">
      <c r="A62" t="s">
        <v>1451</v>
      </c>
      <c r="B62" t="s">
        <v>1650</v>
      </c>
      <c r="C62" s="422">
        <v>1930</v>
      </c>
      <c r="D62" s="422">
        <v>850</v>
      </c>
    </row>
    <row r="63" spans="1:4">
      <c r="A63" t="s">
        <v>1453</v>
      </c>
      <c r="B63" t="s">
        <v>1651</v>
      </c>
      <c r="C63" s="422">
        <v>2880</v>
      </c>
      <c r="D63" s="422">
        <v>1514</v>
      </c>
    </row>
    <row r="64" spans="1:4">
      <c r="A64" t="s">
        <v>1454</v>
      </c>
      <c r="B64" t="s">
        <v>1652</v>
      </c>
      <c r="C64" s="422"/>
      <c r="D64" s="422"/>
    </row>
    <row r="65" spans="1:4">
      <c r="A65" t="s">
        <v>1444</v>
      </c>
      <c r="B65" t="s">
        <v>1653</v>
      </c>
      <c r="C65" s="422">
        <v>3555</v>
      </c>
      <c r="D65" s="422"/>
    </row>
    <row r="66" spans="1:4">
      <c r="A66" t="s">
        <v>261</v>
      </c>
      <c r="B66" t="s">
        <v>262</v>
      </c>
      <c r="C66" s="422">
        <v>11580</v>
      </c>
      <c r="D66" s="422">
        <v>6421</v>
      </c>
    </row>
    <row r="67" spans="1:4">
      <c r="A67" t="s">
        <v>1446</v>
      </c>
      <c r="B67" t="s">
        <v>1684</v>
      </c>
      <c r="C67" s="422">
        <v>4443</v>
      </c>
      <c r="D67" s="422">
        <v>1058</v>
      </c>
    </row>
    <row r="68" spans="1:4">
      <c r="A68" t="s">
        <v>1442</v>
      </c>
      <c r="B68" t="s">
        <v>1654</v>
      </c>
      <c r="C68" s="422">
        <v>15704</v>
      </c>
      <c r="D68" s="422">
        <v>4</v>
      </c>
    </row>
    <row r="69" spans="1:4">
      <c r="A69" t="s">
        <v>273</v>
      </c>
      <c r="B69" t="s">
        <v>274</v>
      </c>
      <c r="C69" s="422"/>
      <c r="D69" s="422"/>
    </row>
    <row r="70" spans="1:4">
      <c r="A70" t="s">
        <v>269</v>
      </c>
      <c r="B70" t="s">
        <v>270</v>
      </c>
      <c r="C70" s="422">
        <v>7260</v>
      </c>
      <c r="D70" s="422">
        <v>1058</v>
      </c>
    </row>
    <row r="71" spans="1:4">
      <c r="A71" t="s">
        <v>271</v>
      </c>
      <c r="B71" t="s">
        <v>272</v>
      </c>
      <c r="C71" s="422">
        <v>10900</v>
      </c>
      <c r="D71" s="422">
        <v>3792</v>
      </c>
    </row>
    <row r="72" spans="1:4">
      <c r="A72" t="s">
        <v>275</v>
      </c>
      <c r="B72" t="s">
        <v>276</v>
      </c>
      <c r="C72" s="422">
        <v>1110</v>
      </c>
      <c r="D72" s="422">
        <v>173</v>
      </c>
    </row>
    <row r="73" spans="1:4">
      <c r="A73" t="s">
        <v>277</v>
      </c>
      <c r="B73" t="s">
        <v>1655</v>
      </c>
      <c r="C73" s="422">
        <v>285</v>
      </c>
      <c r="D73" s="422">
        <v>141</v>
      </c>
    </row>
    <row r="74" spans="1:4">
      <c r="A74" t="s">
        <v>278</v>
      </c>
      <c r="B74" t="s">
        <v>1656</v>
      </c>
      <c r="C74" s="422"/>
      <c r="D74" s="422"/>
    </row>
    <row r="75" spans="1:4">
      <c r="A75" t="s">
        <v>279</v>
      </c>
      <c r="B75" t="s">
        <v>1685</v>
      </c>
      <c r="C75" s="422">
        <v>23</v>
      </c>
      <c r="D75" s="422">
        <v>8</v>
      </c>
    </row>
    <row r="76" spans="1:4">
      <c r="A76" t="s">
        <v>1456</v>
      </c>
      <c r="B76" t="s">
        <v>1611</v>
      </c>
      <c r="C76" s="422">
        <v>25</v>
      </c>
      <c r="D76" s="422">
        <v>13</v>
      </c>
    </row>
    <row r="77" spans="1:4">
      <c r="A77" t="s">
        <v>1457</v>
      </c>
      <c r="B77" t="s">
        <v>1612</v>
      </c>
      <c r="C77" s="422">
        <v>23</v>
      </c>
      <c r="D77" s="422">
        <v>10</v>
      </c>
    </row>
    <row r="78" spans="1:4">
      <c r="A78" t="s">
        <v>1455</v>
      </c>
      <c r="B78" t="s">
        <v>1613</v>
      </c>
      <c r="C78" s="422">
        <v>5589</v>
      </c>
      <c r="D78" s="422">
        <v>2740</v>
      </c>
    </row>
    <row r="79" spans="1:4">
      <c r="A79" t="s">
        <v>253</v>
      </c>
      <c r="B79" t="s">
        <v>254</v>
      </c>
      <c r="C79" s="422">
        <v>1650</v>
      </c>
      <c r="D79" s="422">
        <v>556</v>
      </c>
    </row>
    <row r="80" spans="1:4">
      <c r="A80" t="s">
        <v>1441</v>
      </c>
      <c r="B80" t="s">
        <v>264</v>
      </c>
      <c r="C80" s="422">
        <v>3860</v>
      </c>
      <c r="D80" s="422">
        <v>415</v>
      </c>
    </row>
    <row r="81" spans="1:4">
      <c r="A81" t="s">
        <v>281</v>
      </c>
      <c r="B81" t="s">
        <v>1686</v>
      </c>
      <c r="C81" s="422"/>
      <c r="D81" s="422"/>
    </row>
    <row r="82" spans="1:4">
      <c r="A82" t="s">
        <v>1452</v>
      </c>
      <c r="B82" t="s">
        <v>1687</v>
      </c>
      <c r="C82" s="422"/>
      <c r="D82" s="422"/>
    </row>
    <row r="83" spans="1:4">
      <c r="A83" t="s">
        <v>475</v>
      </c>
      <c r="B83" t="s">
        <v>1657</v>
      </c>
      <c r="C83" s="422">
        <v>20050</v>
      </c>
      <c r="D83" s="422">
        <v>9806</v>
      </c>
    </row>
    <row r="84" spans="1:4">
      <c r="A84" t="s">
        <v>1480</v>
      </c>
      <c r="B84" t="s">
        <v>483</v>
      </c>
      <c r="C84" s="422">
        <v>0</v>
      </c>
      <c r="D84" s="422">
        <v>0</v>
      </c>
    </row>
    <row r="85" spans="1:4">
      <c r="A85" t="s">
        <v>484</v>
      </c>
      <c r="B85" t="s">
        <v>1537</v>
      </c>
      <c r="C85" s="422"/>
      <c r="D85" s="422"/>
    </row>
    <row r="86" spans="1:4">
      <c r="A86" t="s">
        <v>485</v>
      </c>
      <c r="B86" t="s">
        <v>486</v>
      </c>
      <c r="C86" s="422"/>
      <c r="D86" s="422"/>
    </row>
    <row r="87" spans="1:4">
      <c r="A87" t="s">
        <v>1481</v>
      </c>
      <c r="B87" t="s">
        <v>1688</v>
      </c>
      <c r="C87" s="422">
        <v>22986</v>
      </c>
      <c r="D87" s="422">
        <v>12928</v>
      </c>
    </row>
    <row r="88" spans="1:4">
      <c r="A88" t="s">
        <v>493</v>
      </c>
      <c r="B88" t="s">
        <v>1658</v>
      </c>
      <c r="C88" s="422">
        <v>3310</v>
      </c>
      <c r="D88" s="422">
        <v>1569</v>
      </c>
    </row>
    <row r="89" spans="1:4">
      <c r="A89" t="s">
        <v>494</v>
      </c>
      <c r="B89" t="s">
        <v>1659</v>
      </c>
      <c r="C89" s="422">
        <v>1610</v>
      </c>
      <c r="D89" s="422">
        <v>58</v>
      </c>
    </row>
    <row r="90" spans="1:4">
      <c r="A90" t="s">
        <v>495</v>
      </c>
      <c r="B90" t="s">
        <v>496</v>
      </c>
      <c r="C90" s="422"/>
      <c r="D90" s="422"/>
    </row>
    <row r="91" spans="1:4">
      <c r="A91" t="s">
        <v>497</v>
      </c>
      <c r="B91" t="s">
        <v>498</v>
      </c>
      <c r="C91" s="422">
        <v>170</v>
      </c>
      <c r="D91" s="422">
        <v>65</v>
      </c>
    </row>
    <row r="92" spans="1:4">
      <c r="A92" t="s">
        <v>316</v>
      </c>
      <c r="B92" t="s">
        <v>1538</v>
      </c>
      <c r="C92" s="422">
        <v>350</v>
      </c>
      <c r="D92" s="422">
        <v>140</v>
      </c>
    </row>
    <row r="93" spans="1:4">
      <c r="A93" t="s">
        <v>317</v>
      </c>
      <c r="B93" t="s">
        <v>1614</v>
      </c>
      <c r="C93" s="422">
        <v>230</v>
      </c>
      <c r="D93" s="422">
        <v>113</v>
      </c>
    </row>
    <row r="94" spans="1:4">
      <c r="A94" t="s">
        <v>318</v>
      </c>
      <c r="B94" t="s">
        <v>1615</v>
      </c>
      <c r="C94" s="422">
        <v>18645</v>
      </c>
      <c r="D94" s="422">
        <v>10550</v>
      </c>
    </row>
    <row r="95" spans="1:4">
      <c r="A95" t="s">
        <v>499</v>
      </c>
      <c r="B95" t="s">
        <v>1560</v>
      </c>
      <c r="C95" s="422">
        <v>315</v>
      </c>
      <c r="D95" s="422">
        <v>136</v>
      </c>
    </row>
    <row r="96" spans="1:4">
      <c r="A96" t="s">
        <v>500</v>
      </c>
      <c r="B96" t="s">
        <v>1616</v>
      </c>
      <c r="C96" s="422"/>
      <c r="D96" s="422"/>
    </row>
    <row r="97" spans="1:4">
      <c r="A97" t="s">
        <v>1500</v>
      </c>
      <c r="B97" t="s">
        <v>1553</v>
      </c>
      <c r="C97" s="422">
        <v>18593</v>
      </c>
      <c r="D97" s="422">
        <v>7047</v>
      </c>
    </row>
    <row r="98" spans="1:4">
      <c r="A98" t="s">
        <v>534</v>
      </c>
      <c r="B98" t="s">
        <v>535</v>
      </c>
      <c r="C98" s="422">
        <v>3775</v>
      </c>
      <c r="D98" s="422">
        <v>1437</v>
      </c>
    </row>
    <row r="99" spans="1:4">
      <c r="A99" t="s">
        <v>536</v>
      </c>
      <c r="B99" t="s">
        <v>537</v>
      </c>
      <c r="C99" s="422">
        <v>1785</v>
      </c>
      <c r="D99" s="422">
        <v>1349</v>
      </c>
    </row>
    <row r="100" spans="1:4">
      <c r="A100" t="s">
        <v>538</v>
      </c>
      <c r="B100" t="s">
        <v>539</v>
      </c>
      <c r="C100" s="422">
        <v>350</v>
      </c>
      <c r="D100" s="422">
        <v>165</v>
      </c>
    </row>
    <row r="101" spans="1:4">
      <c r="A101" t="s">
        <v>1436</v>
      </c>
      <c r="B101" t="s">
        <v>224</v>
      </c>
      <c r="C101" s="422">
        <v>5700</v>
      </c>
      <c r="D101" s="422">
        <v>2845</v>
      </c>
    </row>
    <row r="102" spans="1:4">
      <c r="A102" t="s">
        <v>1437</v>
      </c>
      <c r="B102" t="s">
        <v>225</v>
      </c>
      <c r="C102" s="422">
        <v>760</v>
      </c>
      <c r="D102" s="422">
        <v>419</v>
      </c>
    </row>
    <row r="103" spans="1:4">
      <c r="A103" t="s">
        <v>540</v>
      </c>
      <c r="B103" t="s">
        <v>1539</v>
      </c>
      <c r="C103" s="422">
        <v>4200</v>
      </c>
      <c r="D103" s="422">
        <v>1763</v>
      </c>
    </row>
    <row r="104" spans="1:4">
      <c r="A104" t="s">
        <v>541</v>
      </c>
      <c r="B104" t="s">
        <v>1540</v>
      </c>
      <c r="C104" s="422">
        <v>15</v>
      </c>
      <c r="D104" s="422">
        <v>6</v>
      </c>
    </row>
    <row r="105" spans="1:4">
      <c r="A105" t="s">
        <v>542</v>
      </c>
      <c r="B105" t="s">
        <v>315</v>
      </c>
      <c r="C105" s="422">
        <v>3710</v>
      </c>
      <c r="D105" s="422">
        <v>1724</v>
      </c>
    </row>
    <row r="106" spans="1:4">
      <c r="A106" t="s">
        <v>543</v>
      </c>
      <c r="B106" t="s">
        <v>1617</v>
      </c>
      <c r="C106" s="422">
        <v>140</v>
      </c>
      <c r="D106" s="422">
        <v>33</v>
      </c>
    </row>
    <row r="107" spans="1:4">
      <c r="A107" t="s">
        <v>544</v>
      </c>
      <c r="B107" t="s">
        <v>1541</v>
      </c>
      <c r="C107" s="422">
        <v>10</v>
      </c>
      <c r="D107" s="422">
        <v>4</v>
      </c>
    </row>
    <row r="108" spans="1:4">
      <c r="A108" t="s">
        <v>1482</v>
      </c>
      <c r="B108" t="s">
        <v>505</v>
      </c>
      <c r="C108" s="422">
        <v>26876</v>
      </c>
      <c r="D108" s="422">
        <v>14054</v>
      </c>
    </row>
    <row r="109" spans="1:4">
      <c r="A109" t="s">
        <v>1483</v>
      </c>
      <c r="B109" t="s">
        <v>506</v>
      </c>
      <c r="C109" s="422"/>
      <c r="D109" s="422"/>
    </row>
    <row r="110" spans="1:4">
      <c r="A110" t="s">
        <v>514</v>
      </c>
      <c r="B110" t="s">
        <v>1581</v>
      </c>
      <c r="C110" s="422">
        <v>50</v>
      </c>
      <c r="D110" s="422">
        <v>35</v>
      </c>
    </row>
    <row r="111" spans="1:4">
      <c r="A111" t="s">
        <v>515</v>
      </c>
      <c r="B111" t="s">
        <v>1561</v>
      </c>
      <c r="C111" s="422">
        <v>5590</v>
      </c>
      <c r="D111" s="422">
        <v>1555</v>
      </c>
    </row>
    <row r="112" spans="1:4">
      <c r="A112" t="s">
        <v>517</v>
      </c>
      <c r="B112" t="s">
        <v>518</v>
      </c>
      <c r="C112" s="422">
        <v>211615</v>
      </c>
      <c r="D112" s="422">
        <v>94418</v>
      </c>
    </row>
    <row r="113" spans="1:4">
      <c r="A113" t="s">
        <v>1493</v>
      </c>
      <c r="B113" t="s">
        <v>519</v>
      </c>
      <c r="C113" s="422"/>
      <c r="D113" s="422"/>
    </row>
    <row r="114" spans="1:4">
      <c r="A114" t="s">
        <v>520</v>
      </c>
      <c r="B114" t="s">
        <v>521</v>
      </c>
      <c r="C114" s="422">
        <v>11700</v>
      </c>
      <c r="D114" s="422">
        <v>5663</v>
      </c>
    </row>
    <row r="115" spans="1:4">
      <c r="A115" t="s">
        <v>525</v>
      </c>
      <c r="B115" t="s">
        <v>526</v>
      </c>
      <c r="C115" s="422">
        <v>22915</v>
      </c>
      <c r="D115" s="422">
        <v>11513</v>
      </c>
    </row>
    <row r="116" spans="1:4">
      <c r="A116" t="s">
        <v>1499</v>
      </c>
      <c r="B116" t="s">
        <v>527</v>
      </c>
      <c r="C116" s="422">
        <v>18130</v>
      </c>
      <c r="D116" s="422">
        <v>8969</v>
      </c>
    </row>
    <row r="117" spans="1:4">
      <c r="A117" t="s">
        <v>1485</v>
      </c>
      <c r="B117" t="s">
        <v>508</v>
      </c>
      <c r="C117" s="422">
        <v>990</v>
      </c>
      <c r="D117" s="422">
        <v>518</v>
      </c>
    </row>
    <row r="118" spans="1:4">
      <c r="A118" t="s">
        <v>1486</v>
      </c>
      <c r="B118" t="s">
        <v>509</v>
      </c>
      <c r="C118" s="422">
        <v>33775</v>
      </c>
      <c r="D118" s="422">
        <v>17665</v>
      </c>
    </row>
    <row r="119" spans="1:4">
      <c r="A119" t="s">
        <v>1487</v>
      </c>
      <c r="B119" t="s">
        <v>510</v>
      </c>
      <c r="C119" s="422">
        <v>4545</v>
      </c>
      <c r="D119" s="422">
        <v>833</v>
      </c>
    </row>
    <row r="120" spans="1:4">
      <c r="A120" t="s">
        <v>1488</v>
      </c>
      <c r="B120" t="s">
        <v>511</v>
      </c>
      <c r="C120" s="422">
        <v>11900</v>
      </c>
      <c r="D120" s="422">
        <v>5487</v>
      </c>
    </row>
    <row r="121" spans="1:4">
      <c r="A121" t="s">
        <v>1489</v>
      </c>
      <c r="B121" t="s">
        <v>512</v>
      </c>
      <c r="C121" s="422">
        <v>18585</v>
      </c>
      <c r="D121" s="422">
        <v>9536</v>
      </c>
    </row>
    <row r="122" spans="1:4">
      <c r="A122" t="s">
        <v>1490</v>
      </c>
      <c r="B122" t="s">
        <v>1582</v>
      </c>
      <c r="C122" s="422"/>
      <c r="D122" s="422"/>
    </row>
    <row r="123" spans="1:4">
      <c r="A123" t="s">
        <v>1491</v>
      </c>
      <c r="B123" t="s">
        <v>513</v>
      </c>
      <c r="C123" s="422">
        <v>32190</v>
      </c>
      <c r="D123" s="422">
        <v>17475</v>
      </c>
    </row>
    <row r="124" spans="1:4">
      <c r="A124" t="s">
        <v>1492</v>
      </c>
      <c r="B124" t="s">
        <v>516</v>
      </c>
      <c r="C124" s="422">
        <v>959</v>
      </c>
      <c r="D124" s="422">
        <v>193</v>
      </c>
    </row>
    <row r="125" spans="1:4">
      <c r="A125" t="s">
        <v>1494</v>
      </c>
      <c r="B125" t="s">
        <v>1567</v>
      </c>
      <c r="C125" s="422"/>
      <c r="D125" s="422"/>
    </row>
    <row r="126" spans="1:4">
      <c r="A126" t="s">
        <v>1495</v>
      </c>
      <c r="B126" t="s">
        <v>522</v>
      </c>
      <c r="C126" s="422"/>
      <c r="D126" s="422"/>
    </row>
    <row r="127" spans="1:4">
      <c r="A127" t="s">
        <v>1496</v>
      </c>
      <c r="B127" t="s">
        <v>1568</v>
      </c>
      <c r="C127" s="422">
        <v>7955</v>
      </c>
      <c r="D127" s="422">
        <v>5303</v>
      </c>
    </row>
    <row r="128" spans="1:4">
      <c r="A128" t="s">
        <v>1497</v>
      </c>
      <c r="B128" t="s">
        <v>523</v>
      </c>
      <c r="C128" s="422">
        <v>10</v>
      </c>
      <c r="D128" s="422"/>
    </row>
    <row r="129" spans="1:4">
      <c r="A129" t="s">
        <v>1498</v>
      </c>
      <c r="B129" t="s">
        <v>524</v>
      </c>
      <c r="C129" s="422"/>
      <c r="D129" s="422"/>
    </row>
    <row r="130" spans="1:4">
      <c r="A130" t="s">
        <v>1501</v>
      </c>
      <c r="B130" t="s">
        <v>1600</v>
      </c>
      <c r="C130" s="422">
        <v>6230</v>
      </c>
      <c r="D130" s="422">
        <v>2626</v>
      </c>
    </row>
    <row r="131" spans="1:4">
      <c r="A131" t="s">
        <v>549</v>
      </c>
      <c r="B131" t="s">
        <v>216</v>
      </c>
      <c r="C131" s="422">
        <v>1365</v>
      </c>
      <c r="D131" s="422">
        <v>836</v>
      </c>
    </row>
    <row r="132" spans="1:4">
      <c r="A132" t="s">
        <v>550</v>
      </c>
      <c r="B132" t="s">
        <v>217</v>
      </c>
      <c r="C132" s="422">
        <v>3210</v>
      </c>
      <c r="D132" s="422">
        <v>1331</v>
      </c>
    </row>
    <row r="133" spans="1:4">
      <c r="A133" t="s">
        <v>1435</v>
      </c>
      <c r="B133" t="s">
        <v>218</v>
      </c>
      <c r="C133" s="422">
        <v>120</v>
      </c>
      <c r="D133" s="422">
        <v>68</v>
      </c>
    </row>
    <row r="134" spans="1:4">
      <c r="A134" t="s">
        <v>551</v>
      </c>
      <c r="B134" t="s">
        <v>219</v>
      </c>
      <c r="C134" s="422">
        <v>25</v>
      </c>
      <c r="D134" s="422">
        <v>7</v>
      </c>
    </row>
    <row r="135" spans="1:4">
      <c r="A135" t="s">
        <v>1502</v>
      </c>
      <c r="B135" t="s">
        <v>1689</v>
      </c>
      <c r="C135" s="422">
        <v>0</v>
      </c>
      <c r="D135" s="422">
        <v>0</v>
      </c>
    </row>
    <row r="136" spans="1:4">
      <c r="A136" t="s">
        <v>1503</v>
      </c>
      <c r="B136" t="s">
        <v>553</v>
      </c>
      <c r="C136" s="422"/>
      <c r="D136" s="422"/>
    </row>
    <row r="137" spans="1:4">
      <c r="A137" t="s">
        <v>446</v>
      </c>
      <c r="B137" t="s">
        <v>447</v>
      </c>
      <c r="C137" s="422"/>
      <c r="D137" s="422"/>
    </row>
    <row r="138" spans="1:4">
      <c r="A138" t="s">
        <v>448</v>
      </c>
      <c r="B138" t="s">
        <v>449</v>
      </c>
      <c r="C138" s="422"/>
      <c r="D138" s="422"/>
    </row>
    <row r="139" spans="1:4">
      <c r="A139" t="s">
        <v>450</v>
      </c>
      <c r="B139" t="s">
        <v>451</v>
      </c>
      <c r="C139" s="422">
        <v>11500</v>
      </c>
      <c r="D139" s="422">
        <v>6505</v>
      </c>
    </row>
    <row r="140" spans="1:4">
      <c r="A140" t="s">
        <v>452</v>
      </c>
      <c r="B140" t="s">
        <v>453</v>
      </c>
      <c r="C140" s="422">
        <v>8500</v>
      </c>
      <c r="D140" s="422">
        <v>4823</v>
      </c>
    </row>
    <row r="141" spans="1:4">
      <c r="A141" t="s">
        <v>455</v>
      </c>
      <c r="B141" t="s">
        <v>1618</v>
      </c>
      <c r="C141" s="422">
        <v>300</v>
      </c>
      <c r="D141" s="422">
        <v>173</v>
      </c>
    </row>
    <row r="142" spans="1:4">
      <c r="A142" t="s">
        <v>456</v>
      </c>
      <c r="B142" t="s">
        <v>1554</v>
      </c>
      <c r="C142" s="422">
        <v>90</v>
      </c>
      <c r="D142" s="422">
        <v>31</v>
      </c>
    </row>
    <row r="143" spans="1:4">
      <c r="A143" t="s">
        <v>1484</v>
      </c>
      <c r="B143" t="s">
        <v>1619</v>
      </c>
      <c r="C143" s="422"/>
      <c r="D143" s="422"/>
    </row>
    <row r="144" spans="1:4">
      <c r="A144" t="s">
        <v>194</v>
      </c>
      <c r="B144" t="s">
        <v>1340</v>
      </c>
      <c r="C144" s="422">
        <v>7200</v>
      </c>
      <c r="D144" s="422">
        <v>3537</v>
      </c>
    </row>
    <row r="145" spans="1:4">
      <c r="A145" t="s">
        <v>465</v>
      </c>
      <c r="B145" t="s">
        <v>466</v>
      </c>
      <c r="C145" s="422"/>
      <c r="D145" s="422"/>
    </row>
    <row r="146" spans="1:4">
      <c r="A146" t="s">
        <v>469</v>
      </c>
      <c r="B146" t="s">
        <v>1660</v>
      </c>
      <c r="C146" s="422"/>
      <c r="D146" s="422"/>
    </row>
    <row r="147" spans="1:4">
      <c r="A147" t="s">
        <v>295</v>
      </c>
      <c r="B147" t="s">
        <v>1381</v>
      </c>
      <c r="C147" s="422">
        <v>50</v>
      </c>
      <c r="D147" s="422"/>
    </row>
    <row r="148" spans="1:4">
      <c r="A148" t="s">
        <v>1475</v>
      </c>
      <c r="B148" t="s">
        <v>1661</v>
      </c>
      <c r="C148" s="422"/>
      <c r="D148" s="422"/>
    </row>
    <row r="149" spans="1:4">
      <c r="A149" t="s">
        <v>1476</v>
      </c>
      <c r="B149" t="s">
        <v>470</v>
      </c>
      <c r="C149" s="422"/>
      <c r="D149" s="422"/>
    </row>
    <row r="150" spans="1:4">
      <c r="A150" t="s">
        <v>1461</v>
      </c>
      <c r="B150" t="s">
        <v>296</v>
      </c>
      <c r="C150" s="422">
        <v>790</v>
      </c>
      <c r="D150" s="422">
        <v>409</v>
      </c>
    </row>
    <row r="151" spans="1:4">
      <c r="A151" t="s">
        <v>1477</v>
      </c>
      <c r="B151" t="s">
        <v>1662</v>
      </c>
      <c r="C151" s="422"/>
      <c r="D151" s="422"/>
    </row>
    <row r="152" spans="1:4">
      <c r="A152" t="s">
        <v>1478</v>
      </c>
      <c r="B152" t="s">
        <v>1663</v>
      </c>
      <c r="C152" s="422"/>
      <c r="D152" s="422"/>
    </row>
    <row r="153" spans="1:4">
      <c r="A153" t="s">
        <v>1479</v>
      </c>
      <c r="B153" t="s">
        <v>471</v>
      </c>
      <c r="C153" s="422"/>
      <c r="D153" s="422"/>
    </row>
    <row r="154" spans="1:4">
      <c r="A154" t="s">
        <v>467</v>
      </c>
      <c r="B154" t="s">
        <v>468</v>
      </c>
      <c r="C154" s="422">
        <v>1200</v>
      </c>
      <c r="D154" s="422">
        <v>723</v>
      </c>
    </row>
    <row r="155" spans="1:4">
      <c r="A155" t="s">
        <v>1445</v>
      </c>
      <c r="B155" t="s">
        <v>1664</v>
      </c>
      <c r="C155" s="422">
        <v>4443</v>
      </c>
      <c r="D155" s="422"/>
    </row>
    <row r="156" spans="1:4">
      <c r="A156" t="s">
        <v>1422</v>
      </c>
      <c r="B156" t="s">
        <v>189</v>
      </c>
      <c r="C156" s="422">
        <v>1938</v>
      </c>
      <c r="D156" s="422">
        <v>1436</v>
      </c>
    </row>
    <row r="157" spans="1:4">
      <c r="A157" t="s">
        <v>1470</v>
      </c>
      <c r="B157" t="s">
        <v>1562</v>
      </c>
      <c r="C157" s="422">
        <v>2520</v>
      </c>
      <c r="D157" s="422"/>
    </row>
    <row r="158" spans="1:4">
      <c r="A158" t="s">
        <v>1471</v>
      </c>
      <c r="B158" t="s">
        <v>457</v>
      </c>
      <c r="C158" s="422"/>
      <c r="D158" s="422"/>
    </row>
    <row r="159" spans="1:4">
      <c r="A159" t="s">
        <v>1447</v>
      </c>
      <c r="B159" t="s">
        <v>1690</v>
      </c>
      <c r="C159" s="422">
        <v>6249</v>
      </c>
      <c r="D159" s="422"/>
    </row>
    <row r="160" spans="1:4">
      <c r="A160" t="s">
        <v>558</v>
      </c>
      <c r="B160" t="s">
        <v>582</v>
      </c>
      <c r="C160" s="422">
        <v>16000</v>
      </c>
      <c r="D160" s="422">
        <v>7533</v>
      </c>
    </row>
    <row r="161" spans="1:4">
      <c r="A161" t="s">
        <v>583</v>
      </c>
      <c r="B161" t="s">
        <v>584</v>
      </c>
      <c r="C161" s="422">
        <v>4000</v>
      </c>
      <c r="D161" s="422">
        <v>1622</v>
      </c>
    </row>
    <row r="162" spans="1:4">
      <c r="A162" t="s">
        <v>557</v>
      </c>
      <c r="B162" t="s">
        <v>1691</v>
      </c>
      <c r="C162" s="422">
        <v>4652</v>
      </c>
      <c r="D162" s="422">
        <v>2054</v>
      </c>
    </row>
    <row r="163" spans="1:4">
      <c r="A163" t="s">
        <v>556</v>
      </c>
      <c r="B163" t="s">
        <v>1563</v>
      </c>
      <c r="C163" s="422">
        <v>1841</v>
      </c>
      <c r="D163" s="422">
        <v>92</v>
      </c>
    </row>
    <row r="164" spans="1:4">
      <c r="A164" t="s">
        <v>1504</v>
      </c>
      <c r="B164" t="s">
        <v>1620</v>
      </c>
      <c r="C164" s="422">
        <v>2000</v>
      </c>
      <c r="D164" s="422">
        <v>1060</v>
      </c>
    </row>
    <row r="165" spans="1:4">
      <c r="A165" t="s">
        <v>1505</v>
      </c>
      <c r="B165" t="s">
        <v>1799</v>
      </c>
      <c r="C165" s="422">
        <v>1500</v>
      </c>
      <c r="D165" s="422">
        <v>750</v>
      </c>
    </row>
    <row r="166" spans="1:4">
      <c r="A166" t="s">
        <v>1506</v>
      </c>
      <c r="B166" t="s">
        <v>1564</v>
      </c>
      <c r="C166" s="422">
        <v>1500</v>
      </c>
      <c r="D166" s="422">
        <v>344</v>
      </c>
    </row>
    <row r="167" spans="1:4">
      <c r="A167" t="s">
        <v>570</v>
      </c>
      <c r="B167" t="s">
        <v>571</v>
      </c>
      <c r="C167" s="422">
        <v>5000</v>
      </c>
      <c r="D167" s="422">
        <v>1771</v>
      </c>
    </row>
    <row r="168" spans="1:4">
      <c r="A168" t="s">
        <v>572</v>
      </c>
      <c r="B168" t="s">
        <v>573</v>
      </c>
      <c r="C168" s="422">
        <v>7500</v>
      </c>
      <c r="D168" s="422">
        <v>4541</v>
      </c>
    </row>
    <row r="169" spans="1:4">
      <c r="A169" t="s">
        <v>574</v>
      </c>
      <c r="B169" t="s">
        <v>575</v>
      </c>
      <c r="C169" s="422">
        <v>1200</v>
      </c>
      <c r="D169" s="422">
        <v>325</v>
      </c>
    </row>
    <row r="170" spans="1:4">
      <c r="A170" t="s">
        <v>576</v>
      </c>
      <c r="B170" t="s">
        <v>577</v>
      </c>
      <c r="C170" s="422">
        <v>150</v>
      </c>
      <c r="D170" s="422">
        <v>26</v>
      </c>
    </row>
    <row r="171" spans="1:4">
      <c r="A171" t="s">
        <v>578</v>
      </c>
      <c r="B171" t="s">
        <v>1621</v>
      </c>
      <c r="C171" s="422">
        <v>200</v>
      </c>
      <c r="D171" s="422">
        <v>93</v>
      </c>
    </row>
    <row r="172" spans="1:4">
      <c r="A172" t="s">
        <v>579</v>
      </c>
      <c r="B172" t="s">
        <v>1555</v>
      </c>
      <c r="C172" s="422">
        <v>10</v>
      </c>
      <c r="D172" s="422">
        <v>7</v>
      </c>
    </row>
    <row r="173" spans="1:4">
      <c r="A173" t="s">
        <v>561</v>
      </c>
      <c r="B173" t="s">
        <v>562</v>
      </c>
      <c r="C173" s="422">
        <v>10000</v>
      </c>
      <c r="D173" s="422">
        <v>3576</v>
      </c>
    </row>
    <row r="174" spans="1:4">
      <c r="A174" t="s">
        <v>568</v>
      </c>
      <c r="B174" t="s">
        <v>569</v>
      </c>
      <c r="C174" s="422">
        <v>6000</v>
      </c>
      <c r="D174" s="422">
        <v>1731</v>
      </c>
    </row>
    <row r="175" spans="1:4">
      <c r="A175" t="s">
        <v>564</v>
      </c>
      <c r="B175" t="s">
        <v>565</v>
      </c>
      <c r="C175" s="422">
        <v>12000</v>
      </c>
      <c r="D175" s="422">
        <v>4929</v>
      </c>
    </row>
    <row r="176" spans="1:4">
      <c r="A176" t="s">
        <v>566</v>
      </c>
      <c r="B176" t="s">
        <v>1622</v>
      </c>
      <c r="C176" s="422">
        <v>500</v>
      </c>
      <c r="D176" s="422">
        <v>124</v>
      </c>
    </row>
    <row r="177" spans="1:4">
      <c r="A177" t="s">
        <v>590</v>
      </c>
      <c r="B177" t="s">
        <v>591</v>
      </c>
      <c r="C177" s="422">
        <v>1000</v>
      </c>
      <c r="D177" s="422">
        <v>151</v>
      </c>
    </row>
    <row r="178" spans="1:4">
      <c r="A178" t="s">
        <v>719</v>
      </c>
      <c r="B178" t="s">
        <v>720</v>
      </c>
      <c r="C178" s="422">
        <v>9500</v>
      </c>
      <c r="D178" s="422">
        <v>3937</v>
      </c>
    </row>
    <row r="179" spans="1:4">
      <c r="A179" t="s">
        <v>592</v>
      </c>
      <c r="B179" t="s">
        <v>593</v>
      </c>
      <c r="C179" s="422">
        <v>2500</v>
      </c>
      <c r="D179" s="422">
        <v>901</v>
      </c>
    </row>
    <row r="180" spans="1:4">
      <c r="A180" t="s">
        <v>594</v>
      </c>
      <c r="B180" t="s">
        <v>595</v>
      </c>
      <c r="C180" s="422">
        <v>150</v>
      </c>
      <c r="D180" s="422">
        <v>17</v>
      </c>
    </row>
    <row r="181" spans="1:4">
      <c r="A181" t="s">
        <v>596</v>
      </c>
      <c r="B181" t="s">
        <v>597</v>
      </c>
      <c r="C181" s="422">
        <v>500</v>
      </c>
      <c r="D181" s="422">
        <v>200</v>
      </c>
    </row>
    <row r="182" spans="1:4">
      <c r="A182" t="s">
        <v>598</v>
      </c>
      <c r="B182" t="s">
        <v>599</v>
      </c>
      <c r="C182" s="422">
        <v>250</v>
      </c>
      <c r="D182" s="422">
        <v>25</v>
      </c>
    </row>
    <row r="183" spans="1:4">
      <c r="A183" t="s">
        <v>600</v>
      </c>
      <c r="B183" t="s">
        <v>601</v>
      </c>
      <c r="C183" s="422">
        <v>3000</v>
      </c>
      <c r="D183" s="422">
        <v>109</v>
      </c>
    </row>
    <row r="184" spans="1:4">
      <c r="A184" t="s">
        <v>602</v>
      </c>
      <c r="B184" t="s">
        <v>603</v>
      </c>
      <c r="C184" s="422">
        <v>500</v>
      </c>
      <c r="D184" s="422">
        <v>2</v>
      </c>
    </row>
    <row r="185" spans="1:4">
      <c r="A185" t="s">
        <v>604</v>
      </c>
      <c r="B185" t="s">
        <v>605</v>
      </c>
      <c r="C185" s="422">
        <v>25</v>
      </c>
      <c r="D185" s="422">
        <v>2</v>
      </c>
    </row>
    <row r="186" spans="1:4">
      <c r="A186" t="s">
        <v>606</v>
      </c>
      <c r="B186" t="s">
        <v>607</v>
      </c>
      <c r="C186" s="422">
        <v>30</v>
      </c>
      <c r="D186" s="422">
        <v>10</v>
      </c>
    </row>
    <row r="187" spans="1:4">
      <c r="A187" t="s">
        <v>608</v>
      </c>
      <c r="B187" t="s">
        <v>609</v>
      </c>
      <c r="C187" s="422">
        <v>100</v>
      </c>
      <c r="D187" s="422"/>
    </row>
    <row r="188" spans="1:4">
      <c r="A188" t="s">
        <v>610</v>
      </c>
      <c r="B188" t="s">
        <v>611</v>
      </c>
      <c r="C188" s="422"/>
      <c r="D188" s="422"/>
    </row>
    <row r="189" spans="1:4">
      <c r="A189" t="s">
        <v>612</v>
      </c>
      <c r="B189" t="s">
        <v>613</v>
      </c>
      <c r="C189" s="422">
        <v>10</v>
      </c>
      <c r="D189" s="422">
        <v>2</v>
      </c>
    </row>
    <row r="190" spans="1:4">
      <c r="A190" t="s">
        <v>614</v>
      </c>
      <c r="B190" t="s">
        <v>615</v>
      </c>
      <c r="C190" s="422">
        <v>50</v>
      </c>
      <c r="D190" s="422">
        <v>51</v>
      </c>
    </row>
    <row r="191" spans="1:4">
      <c r="A191" t="s">
        <v>616</v>
      </c>
      <c r="B191" t="s">
        <v>617</v>
      </c>
      <c r="C191" s="422">
        <v>750</v>
      </c>
      <c r="D191" s="422">
        <v>334</v>
      </c>
    </row>
    <row r="192" spans="1:4">
      <c r="A192" t="s">
        <v>618</v>
      </c>
      <c r="B192" t="s">
        <v>1692</v>
      </c>
      <c r="C192" s="422">
        <v>15</v>
      </c>
      <c r="D192" s="422">
        <v>10</v>
      </c>
    </row>
    <row r="193" spans="1:4">
      <c r="A193" t="s">
        <v>717</v>
      </c>
      <c r="B193" t="s">
        <v>718</v>
      </c>
      <c r="C193" s="422">
        <v>10</v>
      </c>
      <c r="D193" s="422">
        <v>2</v>
      </c>
    </row>
    <row r="194" spans="1:4">
      <c r="A194" t="s">
        <v>619</v>
      </c>
      <c r="B194" t="s">
        <v>620</v>
      </c>
      <c r="C194" s="422">
        <v>700</v>
      </c>
      <c r="D194" s="422">
        <v>234</v>
      </c>
    </row>
    <row r="195" spans="1:4">
      <c r="A195" t="s">
        <v>621</v>
      </c>
      <c r="B195" t="s">
        <v>622</v>
      </c>
      <c r="C195" s="422">
        <v>320</v>
      </c>
      <c r="D195" s="422">
        <v>84</v>
      </c>
    </row>
    <row r="196" spans="1:4">
      <c r="A196" t="s">
        <v>623</v>
      </c>
      <c r="B196" t="s">
        <v>624</v>
      </c>
      <c r="C196" s="422">
        <v>2200</v>
      </c>
      <c r="D196" s="422">
        <v>740</v>
      </c>
    </row>
    <row r="197" spans="1:4">
      <c r="A197" t="s">
        <v>625</v>
      </c>
      <c r="B197" t="s">
        <v>626</v>
      </c>
      <c r="C197" s="422">
        <v>1800</v>
      </c>
      <c r="D197" s="422">
        <v>802</v>
      </c>
    </row>
    <row r="198" spans="1:4">
      <c r="A198" t="s">
        <v>627</v>
      </c>
      <c r="B198" t="s">
        <v>628</v>
      </c>
      <c r="C198" s="422">
        <v>40</v>
      </c>
      <c r="D198" s="422">
        <v>22</v>
      </c>
    </row>
    <row r="199" spans="1:4">
      <c r="A199" t="s">
        <v>629</v>
      </c>
      <c r="B199" t="s">
        <v>630</v>
      </c>
      <c r="C199" s="422">
        <v>360</v>
      </c>
      <c r="D199" s="422">
        <v>96</v>
      </c>
    </row>
    <row r="200" spans="1:4">
      <c r="A200" t="s">
        <v>631</v>
      </c>
      <c r="B200" t="s">
        <v>632</v>
      </c>
      <c r="C200" s="422">
        <v>250</v>
      </c>
      <c r="D200" s="422">
        <v>78</v>
      </c>
    </row>
    <row r="201" spans="1:4">
      <c r="A201" t="s">
        <v>633</v>
      </c>
      <c r="B201" t="s">
        <v>634</v>
      </c>
      <c r="C201" s="422"/>
      <c r="D201" s="422"/>
    </row>
    <row r="202" spans="1:4">
      <c r="A202" t="s">
        <v>635</v>
      </c>
      <c r="B202" t="s">
        <v>636</v>
      </c>
      <c r="C202" s="422">
        <v>45</v>
      </c>
      <c r="D202" s="422">
        <v>11</v>
      </c>
    </row>
    <row r="203" spans="1:4">
      <c r="A203" t="s">
        <v>637</v>
      </c>
      <c r="B203" t="s">
        <v>638</v>
      </c>
      <c r="C203" s="422">
        <v>805</v>
      </c>
      <c r="D203" s="422">
        <v>214</v>
      </c>
    </row>
    <row r="204" spans="1:4">
      <c r="A204" t="s">
        <v>639</v>
      </c>
      <c r="B204" t="s">
        <v>640</v>
      </c>
      <c r="C204" s="422">
        <v>3210</v>
      </c>
      <c r="D204" s="422">
        <v>1597</v>
      </c>
    </row>
    <row r="205" spans="1:4">
      <c r="A205" t="s">
        <v>751</v>
      </c>
      <c r="B205" t="s">
        <v>752</v>
      </c>
      <c r="C205" s="422">
        <v>80</v>
      </c>
      <c r="D205" s="422">
        <v>30</v>
      </c>
    </row>
    <row r="206" spans="1:4">
      <c r="A206" t="s">
        <v>753</v>
      </c>
      <c r="B206" t="s">
        <v>754</v>
      </c>
      <c r="C206" s="422">
        <v>350</v>
      </c>
      <c r="D206" s="422">
        <v>173</v>
      </c>
    </row>
    <row r="207" spans="1:4">
      <c r="A207" t="s">
        <v>755</v>
      </c>
      <c r="B207" t="s">
        <v>756</v>
      </c>
      <c r="C207" s="422">
        <v>95</v>
      </c>
      <c r="D207" s="422">
        <v>49</v>
      </c>
    </row>
    <row r="208" spans="1:4">
      <c r="A208" t="s">
        <v>757</v>
      </c>
      <c r="B208" t="s">
        <v>758</v>
      </c>
      <c r="C208" s="422">
        <v>80</v>
      </c>
      <c r="D208" s="422">
        <v>38</v>
      </c>
    </row>
    <row r="209" spans="1:4">
      <c r="A209" t="s">
        <v>759</v>
      </c>
      <c r="B209" t="s">
        <v>760</v>
      </c>
      <c r="C209" s="422">
        <v>20</v>
      </c>
      <c r="D209" s="422"/>
    </row>
    <row r="210" spans="1:4">
      <c r="A210" t="s">
        <v>761</v>
      </c>
      <c r="B210" t="s">
        <v>1601</v>
      </c>
      <c r="C210" s="422">
        <v>45</v>
      </c>
      <c r="D210" s="422">
        <v>37</v>
      </c>
    </row>
    <row r="211" spans="1:4">
      <c r="A211" t="s">
        <v>762</v>
      </c>
      <c r="B211" t="s">
        <v>763</v>
      </c>
      <c r="C211" s="422">
        <v>10</v>
      </c>
      <c r="D211" s="422"/>
    </row>
    <row r="212" spans="1:4">
      <c r="A212" t="s">
        <v>650</v>
      </c>
      <c r="B212" t="s">
        <v>651</v>
      </c>
      <c r="C212" s="422">
        <v>180</v>
      </c>
      <c r="D212" s="422">
        <v>49</v>
      </c>
    </row>
    <row r="213" spans="1:4">
      <c r="A213" t="s">
        <v>667</v>
      </c>
      <c r="B213" t="s">
        <v>668</v>
      </c>
      <c r="C213" s="422">
        <v>3100</v>
      </c>
      <c r="D213" s="422">
        <v>1454</v>
      </c>
    </row>
    <row r="214" spans="1:4">
      <c r="A214" t="s">
        <v>669</v>
      </c>
      <c r="B214" t="s">
        <v>670</v>
      </c>
      <c r="C214" s="422">
        <v>3500</v>
      </c>
      <c r="D214" s="422">
        <v>1139</v>
      </c>
    </row>
    <row r="215" spans="1:4">
      <c r="A215" t="s">
        <v>721</v>
      </c>
      <c r="B215" t="s">
        <v>722</v>
      </c>
      <c r="C215" s="422">
        <v>2800</v>
      </c>
      <c r="D215" s="422">
        <v>1946</v>
      </c>
    </row>
    <row r="216" spans="1:4">
      <c r="A216" t="s">
        <v>652</v>
      </c>
      <c r="B216" t="s">
        <v>653</v>
      </c>
      <c r="C216" s="422">
        <v>700</v>
      </c>
      <c r="D216" s="422">
        <v>443</v>
      </c>
    </row>
    <row r="217" spans="1:4">
      <c r="A217" t="s">
        <v>654</v>
      </c>
      <c r="B217" t="s">
        <v>655</v>
      </c>
      <c r="C217" s="422">
        <v>50</v>
      </c>
      <c r="D217" s="422">
        <v>17</v>
      </c>
    </row>
    <row r="218" spans="1:4">
      <c r="A218" t="s">
        <v>656</v>
      </c>
      <c r="B218" t="s">
        <v>657</v>
      </c>
      <c r="C218" s="422">
        <v>1210</v>
      </c>
      <c r="D218" s="422">
        <v>611</v>
      </c>
    </row>
    <row r="219" spans="1:4">
      <c r="A219" t="s">
        <v>658</v>
      </c>
      <c r="B219" t="s">
        <v>659</v>
      </c>
      <c r="C219" s="422">
        <v>1300</v>
      </c>
      <c r="D219" s="422">
        <v>721</v>
      </c>
    </row>
    <row r="220" spans="1:4">
      <c r="A220" t="s">
        <v>660</v>
      </c>
      <c r="B220" t="s">
        <v>661</v>
      </c>
      <c r="C220" s="422">
        <v>10</v>
      </c>
      <c r="D220" s="422">
        <v>3</v>
      </c>
    </row>
    <row r="221" spans="1:4">
      <c r="A221" t="s">
        <v>662</v>
      </c>
      <c r="B221" t="s">
        <v>663</v>
      </c>
      <c r="C221" s="422">
        <v>4600</v>
      </c>
      <c r="D221" s="422">
        <v>2949</v>
      </c>
    </row>
    <row r="222" spans="1:4">
      <c r="A222" t="s">
        <v>664</v>
      </c>
      <c r="B222" t="s">
        <v>665</v>
      </c>
      <c r="C222" s="422">
        <v>50</v>
      </c>
      <c r="D222" s="422">
        <v>43</v>
      </c>
    </row>
    <row r="223" spans="1:4">
      <c r="A223" t="s">
        <v>723</v>
      </c>
      <c r="B223" t="s">
        <v>724</v>
      </c>
      <c r="C223" s="422">
        <v>380</v>
      </c>
      <c r="D223" s="422">
        <v>171</v>
      </c>
    </row>
    <row r="224" spans="1:4">
      <c r="A224" t="s">
        <v>725</v>
      </c>
      <c r="B224" t="s">
        <v>726</v>
      </c>
      <c r="C224" s="422">
        <v>230</v>
      </c>
      <c r="D224" s="422">
        <v>47</v>
      </c>
    </row>
    <row r="225" spans="1:4">
      <c r="A225" t="s">
        <v>727</v>
      </c>
      <c r="B225" t="s">
        <v>728</v>
      </c>
      <c r="C225" s="422">
        <v>2600</v>
      </c>
      <c r="D225" s="422">
        <v>1286</v>
      </c>
    </row>
    <row r="226" spans="1:4">
      <c r="A226" t="s">
        <v>729</v>
      </c>
      <c r="B226" t="s">
        <v>1693</v>
      </c>
      <c r="C226" s="422">
        <v>200</v>
      </c>
      <c r="D226" s="422">
        <v>95</v>
      </c>
    </row>
    <row r="227" spans="1:4">
      <c r="A227" t="s">
        <v>676</v>
      </c>
      <c r="B227" t="s">
        <v>677</v>
      </c>
      <c r="C227" s="422">
        <v>3050</v>
      </c>
      <c r="D227" s="422">
        <v>1457</v>
      </c>
    </row>
    <row r="228" spans="1:4">
      <c r="A228" t="s">
        <v>678</v>
      </c>
      <c r="B228" t="s">
        <v>679</v>
      </c>
      <c r="C228" s="422">
        <v>350</v>
      </c>
      <c r="D228" s="422">
        <v>96</v>
      </c>
    </row>
    <row r="229" spans="1:4">
      <c r="A229" t="s">
        <v>680</v>
      </c>
      <c r="B229" t="s">
        <v>1694</v>
      </c>
      <c r="C229" s="422">
        <v>70</v>
      </c>
      <c r="D229" s="422">
        <v>6</v>
      </c>
    </row>
    <row r="230" spans="1:4">
      <c r="A230" t="s">
        <v>681</v>
      </c>
      <c r="B230" t="s">
        <v>1695</v>
      </c>
      <c r="C230" s="422">
        <v>100</v>
      </c>
      <c r="D230" s="422">
        <v>53</v>
      </c>
    </row>
    <row r="231" spans="1:4">
      <c r="A231" t="s">
        <v>682</v>
      </c>
      <c r="B231" t="s">
        <v>1696</v>
      </c>
      <c r="C231" s="422"/>
      <c r="D231" s="422"/>
    </row>
    <row r="232" spans="1:4">
      <c r="A232" t="s">
        <v>683</v>
      </c>
      <c r="B232" t="s">
        <v>1697</v>
      </c>
      <c r="C232" s="422">
        <v>15</v>
      </c>
      <c r="D232" s="422">
        <v>1</v>
      </c>
    </row>
    <row r="233" spans="1:4">
      <c r="A233" t="s">
        <v>684</v>
      </c>
      <c r="B233" t="s">
        <v>1565</v>
      </c>
      <c r="C233" s="422">
        <v>2200</v>
      </c>
      <c r="D233" s="422">
        <v>1173</v>
      </c>
    </row>
    <row r="234" spans="1:4">
      <c r="A234" t="s">
        <v>730</v>
      </c>
      <c r="B234" t="s">
        <v>731</v>
      </c>
      <c r="C234" s="422"/>
      <c r="D234" s="422"/>
    </row>
    <row r="235" spans="1:4">
      <c r="A235" t="s">
        <v>732</v>
      </c>
      <c r="B235" t="s">
        <v>733</v>
      </c>
      <c r="C235" s="422">
        <v>20</v>
      </c>
      <c r="D235" s="422">
        <v>3</v>
      </c>
    </row>
    <row r="236" spans="1:4">
      <c r="A236" t="s">
        <v>734</v>
      </c>
      <c r="B236" t="s">
        <v>1698</v>
      </c>
      <c r="C236" s="422"/>
      <c r="D236" s="422"/>
    </row>
    <row r="237" spans="1:4">
      <c r="A237" t="s">
        <v>735</v>
      </c>
      <c r="B237" t="s">
        <v>736</v>
      </c>
      <c r="C237" s="422"/>
      <c r="D237" s="422"/>
    </row>
    <row r="238" spans="1:4">
      <c r="A238" t="s">
        <v>737</v>
      </c>
      <c r="B238" t="s">
        <v>1699</v>
      </c>
      <c r="C238" s="422"/>
      <c r="D238" s="422"/>
    </row>
    <row r="239" spans="1:4">
      <c r="A239" t="s">
        <v>685</v>
      </c>
      <c r="B239" t="s">
        <v>1623</v>
      </c>
      <c r="C239" s="422">
        <v>150</v>
      </c>
      <c r="D239" s="422">
        <v>53</v>
      </c>
    </row>
    <row r="240" spans="1:4">
      <c r="A240" t="s">
        <v>1472</v>
      </c>
      <c r="B240" t="s">
        <v>1583</v>
      </c>
      <c r="C240" s="422">
        <v>1630</v>
      </c>
      <c r="D240" s="422">
        <v>762</v>
      </c>
    </row>
    <row r="241" spans="1:4">
      <c r="A241" t="s">
        <v>1473</v>
      </c>
      <c r="B241" t="s">
        <v>460</v>
      </c>
      <c r="C241" s="422"/>
      <c r="D241" s="422"/>
    </row>
    <row r="242" spans="1:4">
      <c r="A242" t="s">
        <v>1474</v>
      </c>
      <c r="B242" t="s">
        <v>461</v>
      </c>
      <c r="C242" s="422"/>
      <c r="D242" s="422"/>
    </row>
    <row r="243" spans="1:4">
      <c r="A243" t="s">
        <v>712</v>
      </c>
      <c r="B243" t="s">
        <v>713</v>
      </c>
      <c r="C243" s="422">
        <v>2500</v>
      </c>
      <c r="D243" s="422">
        <v>1138</v>
      </c>
    </row>
    <row r="244" spans="1:4">
      <c r="A244" t="s">
        <v>714</v>
      </c>
      <c r="B244" t="s">
        <v>715</v>
      </c>
      <c r="C244" s="422">
        <v>3000</v>
      </c>
      <c r="D244" s="422">
        <v>1147</v>
      </c>
    </row>
    <row r="245" spans="1:4">
      <c r="A245" t="s">
        <v>738</v>
      </c>
      <c r="B245" t="s">
        <v>739</v>
      </c>
      <c r="C245" s="422"/>
      <c r="D245" s="422"/>
    </row>
    <row r="246" spans="1:4">
      <c r="A246" t="s">
        <v>585</v>
      </c>
      <c r="B246" t="s">
        <v>586</v>
      </c>
      <c r="C246" s="422">
        <v>4000</v>
      </c>
      <c r="D246" s="422">
        <v>2070</v>
      </c>
    </row>
    <row r="247" spans="1:4">
      <c r="A247" t="s">
        <v>587</v>
      </c>
      <c r="B247" t="s">
        <v>588</v>
      </c>
      <c r="C247" s="422">
        <v>1000</v>
      </c>
      <c r="D247" s="422">
        <v>218</v>
      </c>
    </row>
    <row r="248" spans="1:4">
      <c r="A248" t="s">
        <v>1512</v>
      </c>
      <c r="B248" t="s">
        <v>1569</v>
      </c>
      <c r="C248" s="422"/>
      <c r="D248" s="422"/>
    </row>
    <row r="249" spans="1:4">
      <c r="A249" t="s">
        <v>641</v>
      </c>
      <c r="B249" t="s">
        <v>642</v>
      </c>
      <c r="C249" s="422">
        <v>660</v>
      </c>
      <c r="D249" s="422">
        <v>302</v>
      </c>
    </row>
    <row r="250" spans="1:4">
      <c r="A250" t="s">
        <v>740</v>
      </c>
      <c r="B250" t="s">
        <v>741</v>
      </c>
      <c r="C250" s="422">
        <v>3</v>
      </c>
      <c r="D250" s="422"/>
    </row>
    <row r="251" spans="1:4">
      <c r="A251" t="s">
        <v>643</v>
      </c>
      <c r="B251" t="s">
        <v>644</v>
      </c>
      <c r="C251" s="422"/>
      <c r="D251" s="422"/>
    </row>
    <row r="252" spans="1:4">
      <c r="A252" t="s">
        <v>645</v>
      </c>
      <c r="B252" t="s">
        <v>646</v>
      </c>
      <c r="C252" s="422"/>
      <c r="D252" s="422"/>
    </row>
    <row r="253" spans="1:4">
      <c r="A253" t="s">
        <v>647</v>
      </c>
      <c r="B253" t="s">
        <v>648</v>
      </c>
      <c r="C253" s="422"/>
      <c r="D253" s="422"/>
    </row>
    <row r="254" spans="1:4">
      <c r="A254" t="s">
        <v>1509</v>
      </c>
      <c r="B254" t="s">
        <v>742</v>
      </c>
      <c r="C254" s="422"/>
      <c r="D254" s="422"/>
    </row>
    <row r="255" spans="1:4">
      <c r="A255" t="s">
        <v>1513</v>
      </c>
      <c r="B255" t="s">
        <v>1325</v>
      </c>
      <c r="C255" s="422"/>
      <c r="D255" s="422"/>
    </row>
    <row r="256" spans="1:4">
      <c r="A256" t="s">
        <v>1514</v>
      </c>
      <c r="B256" t="s">
        <v>1570</v>
      </c>
      <c r="C256" s="422">
        <v>7</v>
      </c>
      <c r="D256" s="422">
        <v>2</v>
      </c>
    </row>
    <row r="257" spans="1:4">
      <c r="A257" t="s">
        <v>671</v>
      </c>
      <c r="B257" t="s">
        <v>672</v>
      </c>
      <c r="C257" s="422">
        <v>10</v>
      </c>
      <c r="D257" s="422">
        <v>206</v>
      </c>
    </row>
    <row r="258" spans="1:4">
      <c r="A258" t="s">
        <v>686</v>
      </c>
      <c r="B258" t="s">
        <v>687</v>
      </c>
      <c r="C258" s="422"/>
      <c r="D258" s="422"/>
    </row>
    <row r="259" spans="1:4">
      <c r="A259" t="s">
        <v>673</v>
      </c>
      <c r="B259" t="s">
        <v>674</v>
      </c>
      <c r="C259" s="422">
        <v>5</v>
      </c>
      <c r="D259" s="422">
        <v>3</v>
      </c>
    </row>
    <row r="260" spans="1:4">
      <c r="A260" t="s">
        <v>688</v>
      </c>
      <c r="B260" t="s">
        <v>689</v>
      </c>
      <c r="C260" s="422">
        <v>80</v>
      </c>
      <c r="D260" s="422">
        <v>31</v>
      </c>
    </row>
    <row r="261" spans="1:4">
      <c r="A261" t="s">
        <v>690</v>
      </c>
      <c r="B261" t="s">
        <v>691</v>
      </c>
      <c r="C261" s="422">
        <v>60</v>
      </c>
      <c r="D261" s="422">
        <v>10</v>
      </c>
    </row>
    <row r="262" spans="1:4">
      <c r="A262" t="s">
        <v>692</v>
      </c>
      <c r="B262" t="s">
        <v>693</v>
      </c>
      <c r="C262" s="422">
        <v>10</v>
      </c>
      <c r="D262" s="422">
        <v>65</v>
      </c>
    </row>
    <row r="263" spans="1:4">
      <c r="A263" t="s">
        <v>694</v>
      </c>
      <c r="B263" t="s">
        <v>1624</v>
      </c>
      <c r="C263" s="422">
        <v>1</v>
      </c>
      <c r="D263" s="422"/>
    </row>
    <row r="264" spans="1:4">
      <c r="A264" t="s">
        <v>695</v>
      </c>
      <c r="B264" t="s">
        <v>696</v>
      </c>
      <c r="C264" s="422"/>
      <c r="D264" s="422"/>
    </row>
    <row r="265" spans="1:4">
      <c r="A265" t="s">
        <v>697</v>
      </c>
      <c r="B265" t="s">
        <v>698</v>
      </c>
      <c r="C265" s="422">
        <v>1</v>
      </c>
      <c r="D265" s="422"/>
    </row>
    <row r="266" spans="1:4">
      <c r="A266" t="s">
        <v>699</v>
      </c>
      <c r="B266" t="s">
        <v>700</v>
      </c>
      <c r="C266" s="422">
        <v>10</v>
      </c>
      <c r="D266" s="422"/>
    </row>
    <row r="267" spans="1:4">
      <c r="A267" t="s">
        <v>701</v>
      </c>
      <c r="B267" t="s">
        <v>702</v>
      </c>
      <c r="C267" s="422"/>
      <c r="D267" s="422"/>
    </row>
    <row r="268" spans="1:4">
      <c r="A268" t="s">
        <v>703</v>
      </c>
      <c r="B268" t="s">
        <v>1700</v>
      </c>
      <c r="C268" s="422"/>
      <c r="D268" s="422"/>
    </row>
    <row r="269" spans="1:4">
      <c r="A269" t="s">
        <v>704</v>
      </c>
      <c r="B269" t="s">
        <v>1625</v>
      </c>
      <c r="C269" s="422">
        <v>2</v>
      </c>
      <c r="D269" s="422">
        <v>1</v>
      </c>
    </row>
    <row r="270" spans="1:4">
      <c r="A270" t="s">
        <v>705</v>
      </c>
      <c r="B270" t="s">
        <v>1665</v>
      </c>
      <c r="C270" s="422">
        <v>2</v>
      </c>
      <c r="D270" s="422"/>
    </row>
    <row r="271" spans="1:4">
      <c r="A271" t="s">
        <v>706</v>
      </c>
      <c r="B271" t="s">
        <v>1666</v>
      </c>
      <c r="C271" s="422"/>
      <c r="D271" s="422"/>
    </row>
    <row r="272" spans="1:4">
      <c r="A272" t="s">
        <v>707</v>
      </c>
      <c r="B272" t="s">
        <v>708</v>
      </c>
      <c r="C272" s="422">
        <v>30</v>
      </c>
      <c r="D272" s="422">
        <v>4</v>
      </c>
    </row>
    <row r="273" spans="1:4">
      <c r="A273" t="s">
        <v>709</v>
      </c>
      <c r="B273" t="s">
        <v>1626</v>
      </c>
      <c r="C273" s="422"/>
      <c r="D273" s="422"/>
    </row>
    <row r="274" spans="1:4">
      <c r="A274" t="s">
        <v>743</v>
      </c>
      <c r="B274" t="s">
        <v>744</v>
      </c>
      <c r="C274" s="422">
        <v>7</v>
      </c>
      <c r="D274" s="422"/>
    </row>
    <row r="275" spans="1:4">
      <c r="A275" t="s">
        <v>1546</v>
      </c>
      <c r="B275" t="s">
        <v>1326</v>
      </c>
      <c r="C275" s="422"/>
      <c r="D275" s="422"/>
    </row>
    <row r="276" spans="1:4">
      <c r="A276" t="s">
        <v>1515</v>
      </c>
      <c r="B276" t="s">
        <v>1327</v>
      </c>
      <c r="C276" s="422"/>
      <c r="D276" s="422"/>
    </row>
    <row r="277" spans="1:4">
      <c r="A277" t="s">
        <v>1510</v>
      </c>
      <c r="B277" t="s">
        <v>1329</v>
      </c>
      <c r="C277" s="422"/>
      <c r="D277" s="422"/>
    </row>
    <row r="278" spans="1:4">
      <c r="A278" t="s">
        <v>1511</v>
      </c>
      <c r="B278" t="s">
        <v>1330</v>
      </c>
      <c r="C278" s="422"/>
      <c r="D278" s="422"/>
    </row>
    <row r="279" spans="1:4">
      <c r="A279" t="s">
        <v>1516</v>
      </c>
      <c r="B279" t="s">
        <v>1331</v>
      </c>
      <c r="C279" s="422"/>
      <c r="D279" s="422"/>
    </row>
    <row r="280" spans="1:4">
      <c r="A280" t="s">
        <v>710</v>
      </c>
      <c r="B280" t="s">
        <v>1627</v>
      </c>
      <c r="C280" s="422"/>
      <c r="D280" s="422"/>
    </row>
    <row r="281" spans="1:4">
      <c r="A281" t="s">
        <v>1517</v>
      </c>
      <c r="B281" t="s">
        <v>1667</v>
      </c>
      <c r="C281" s="422">
        <v>90</v>
      </c>
      <c r="D281" s="422">
        <v>1</v>
      </c>
    </row>
    <row r="282" spans="1:4">
      <c r="A282" t="s">
        <v>746</v>
      </c>
      <c r="B282" t="s">
        <v>747</v>
      </c>
      <c r="C282" s="422">
        <v>10</v>
      </c>
      <c r="D282" s="422"/>
    </row>
    <row r="283" spans="1:4">
      <c r="A283" t="s">
        <v>748</v>
      </c>
      <c r="B283" t="s">
        <v>749</v>
      </c>
      <c r="C283" s="422">
        <v>70</v>
      </c>
      <c r="D283" s="422"/>
    </row>
    <row r="284" spans="1:4">
      <c r="A284" t="s">
        <v>1518</v>
      </c>
      <c r="B284" t="s">
        <v>1328</v>
      </c>
      <c r="C284" s="422"/>
      <c r="D284" s="422"/>
    </row>
    <row r="285" spans="1:4">
      <c r="A285" t="s">
        <v>1519</v>
      </c>
      <c r="B285" t="s">
        <v>1332</v>
      </c>
      <c r="C285" s="422"/>
      <c r="D285" s="422"/>
    </row>
    <row r="286" spans="1:4">
      <c r="A286" t="s">
        <v>1520</v>
      </c>
      <c r="B286" t="s">
        <v>1628</v>
      </c>
      <c r="C286" s="422"/>
      <c r="D286" s="422"/>
    </row>
    <row r="287" spans="1:4">
      <c r="A287" t="s">
        <v>1521</v>
      </c>
      <c r="B287" t="s">
        <v>1742</v>
      </c>
      <c r="C287" s="422"/>
      <c r="D287" s="422"/>
    </row>
    <row r="288" spans="1:4">
      <c r="A288" t="s">
        <v>1522</v>
      </c>
      <c r="B288" t="s">
        <v>1333</v>
      </c>
      <c r="C288" s="422"/>
      <c r="D288" s="422"/>
    </row>
    <row r="289" spans="1:4">
      <c r="A289" t="s">
        <v>1523</v>
      </c>
      <c r="B289" t="s">
        <v>1334</v>
      </c>
      <c r="C289" s="422"/>
      <c r="D289" s="422"/>
    </row>
    <row r="290" spans="1:4">
      <c r="A290" t="s">
        <v>1524</v>
      </c>
      <c r="B290" t="s">
        <v>1335</v>
      </c>
      <c r="C290" s="422"/>
      <c r="D290" s="422"/>
    </row>
    <row r="291" spans="1:4">
      <c r="A291" t="s">
        <v>1525</v>
      </c>
      <c r="B291" t="s">
        <v>1336</v>
      </c>
      <c r="C291" s="422"/>
      <c r="D291" s="422"/>
    </row>
    <row r="292" spans="1:4">
      <c r="A292" t="s">
        <v>1526</v>
      </c>
      <c r="B292" t="s">
        <v>1743</v>
      </c>
      <c r="C292" s="422"/>
      <c r="D292" s="422"/>
    </row>
    <row r="293" spans="1:4">
      <c r="A293" t="s">
        <v>1527</v>
      </c>
      <c r="B293" t="s">
        <v>1337</v>
      </c>
      <c r="C293" s="422"/>
      <c r="D293" s="422"/>
    </row>
    <row r="294" spans="1:4">
      <c r="A294" t="s">
        <v>1528</v>
      </c>
      <c r="B294" t="s">
        <v>1744</v>
      </c>
      <c r="C294" s="422"/>
      <c r="D294" s="422"/>
    </row>
    <row r="295" spans="1:4">
      <c r="A295" t="s">
        <v>1529</v>
      </c>
      <c r="B295" t="s">
        <v>1668</v>
      </c>
      <c r="C295" s="422"/>
      <c r="D295" s="422"/>
    </row>
    <row r="296" spans="1:4">
      <c r="A296" t="s">
        <v>1507</v>
      </c>
      <c r="B296" t="s">
        <v>1338</v>
      </c>
      <c r="C296" s="422"/>
      <c r="D296" s="422"/>
    </row>
    <row r="297" spans="1:4">
      <c r="A297" t="s">
        <v>1508</v>
      </c>
      <c r="B297" t="s">
        <v>1669</v>
      </c>
      <c r="C297" s="422"/>
      <c r="D297" s="422"/>
    </row>
    <row r="298" spans="1:4">
      <c r="A298" t="s">
        <v>1530</v>
      </c>
      <c r="B298" t="s">
        <v>1670</v>
      </c>
      <c r="C298" s="422"/>
      <c r="D298" s="422"/>
    </row>
    <row r="299" spans="1:4">
      <c r="A299" t="s">
        <v>325</v>
      </c>
      <c r="B299" t="s">
        <v>1571</v>
      </c>
      <c r="C299" s="422"/>
      <c r="D299" s="422"/>
    </row>
    <row r="300" spans="1:4">
      <c r="A300" t="s">
        <v>326</v>
      </c>
      <c r="B300" t="s">
        <v>1629</v>
      </c>
      <c r="C300" s="422">
        <v>3800</v>
      </c>
      <c r="D300" s="422">
        <v>879</v>
      </c>
    </row>
    <row r="301" spans="1:4">
      <c r="A301" t="s">
        <v>327</v>
      </c>
      <c r="B301" t="s">
        <v>328</v>
      </c>
      <c r="C301" s="422"/>
      <c r="D301" s="422"/>
    </row>
    <row r="302" spans="1:4">
      <c r="A302" t="s">
        <v>1222</v>
      </c>
      <c r="B302" t="s">
        <v>1379</v>
      </c>
      <c r="C302" s="422"/>
      <c r="D302" s="422"/>
    </row>
    <row r="303" spans="1:4">
      <c r="A303" t="s">
        <v>1367</v>
      </c>
      <c r="B303" t="s">
        <v>1751</v>
      </c>
      <c r="C303" s="422"/>
      <c r="D303" s="422"/>
    </row>
    <row r="304" spans="1:4">
      <c r="A304" t="s">
        <v>350</v>
      </c>
      <c r="B304" t="s">
        <v>1719</v>
      </c>
      <c r="C304" s="422"/>
      <c r="D304" s="422"/>
    </row>
    <row r="305" spans="1:4">
      <c r="A305" t="s">
        <v>351</v>
      </c>
      <c r="B305" t="s">
        <v>1720</v>
      </c>
      <c r="C305" s="422"/>
      <c r="D305" s="422"/>
    </row>
    <row r="306" spans="1:4">
      <c r="A306" t="s">
        <v>352</v>
      </c>
      <c r="B306" t="s">
        <v>1721</v>
      </c>
      <c r="C306" s="422"/>
      <c r="D306" s="422"/>
    </row>
    <row r="307" spans="1:4">
      <c r="A307" t="s">
        <v>353</v>
      </c>
      <c r="B307" t="s">
        <v>1723</v>
      </c>
      <c r="C307" s="422"/>
      <c r="D307" s="422"/>
    </row>
    <row r="308" spans="1:4">
      <c r="A308" t="s">
        <v>301</v>
      </c>
      <c r="B308" t="s">
        <v>1724</v>
      </c>
      <c r="C308" s="422">
        <v>1980</v>
      </c>
      <c r="D308" s="422">
        <v>652</v>
      </c>
    </row>
    <row r="309" spans="1:4">
      <c r="A309" t="s">
        <v>355</v>
      </c>
      <c r="B309" t="s">
        <v>1725</v>
      </c>
      <c r="C309" s="422"/>
      <c r="D309" s="422"/>
    </row>
    <row r="310" spans="1:4">
      <c r="A310" t="s">
        <v>356</v>
      </c>
      <c r="B310" t="s">
        <v>1630</v>
      </c>
      <c r="C310" s="422">
        <v>9000</v>
      </c>
      <c r="D310" s="422">
        <v>4464</v>
      </c>
    </row>
    <row r="311" spans="1:4">
      <c r="A311" t="s">
        <v>357</v>
      </c>
      <c r="B311" t="s">
        <v>1712</v>
      </c>
      <c r="C311" s="422"/>
      <c r="D311" s="422"/>
    </row>
    <row r="312" spans="1:4">
      <c r="A312" t="s">
        <v>358</v>
      </c>
      <c r="B312" t="s">
        <v>1726</v>
      </c>
      <c r="C312" s="422"/>
      <c r="D312" s="422"/>
    </row>
    <row r="313" spans="1:4">
      <c r="A313" t="s">
        <v>359</v>
      </c>
      <c r="B313" t="s">
        <v>1727</v>
      </c>
      <c r="C313" s="422"/>
      <c r="D313" s="422"/>
    </row>
    <row r="314" spans="1:4">
      <c r="A314" t="s">
        <v>360</v>
      </c>
      <c r="B314" t="s">
        <v>1730</v>
      </c>
      <c r="C314" s="422"/>
      <c r="D314" s="422"/>
    </row>
    <row r="315" spans="1:4">
      <c r="A315" t="s">
        <v>1343</v>
      </c>
      <c r="B315" t="s">
        <v>1731</v>
      </c>
      <c r="C315" s="422"/>
      <c r="D315" s="422"/>
    </row>
    <row r="316" spans="1:4">
      <c r="A316" t="s">
        <v>361</v>
      </c>
      <c r="B316" t="s">
        <v>1733</v>
      </c>
      <c r="C316" s="422"/>
      <c r="D316" s="422"/>
    </row>
    <row r="317" spans="1:4">
      <c r="A317" t="s">
        <v>362</v>
      </c>
      <c r="B317" t="s">
        <v>1734</v>
      </c>
      <c r="C317" s="422"/>
      <c r="D317" s="422"/>
    </row>
    <row r="318" spans="1:4">
      <c r="A318" t="s">
        <v>1366</v>
      </c>
      <c r="B318" t="s">
        <v>1752</v>
      </c>
      <c r="C318" s="422"/>
      <c r="D318" s="422"/>
    </row>
    <row r="319" spans="1:4">
      <c r="A319" t="s">
        <v>363</v>
      </c>
      <c r="B319" t="s">
        <v>1736</v>
      </c>
      <c r="C319" s="422"/>
      <c r="D319" s="422"/>
    </row>
    <row r="320" spans="1:4">
      <c r="A320" t="s">
        <v>364</v>
      </c>
      <c r="B320" t="s">
        <v>1737</v>
      </c>
      <c r="C320" s="422"/>
      <c r="D320" s="422"/>
    </row>
    <row r="321" spans="1:4">
      <c r="A321" t="s">
        <v>365</v>
      </c>
      <c r="B321" t="s">
        <v>1738</v>
      </c>
      <c r="C321" s="422"/>
      <c r="D321" s="422"/>
    </row>
    <row r="322" spans="1:4">
      <c r="A322" t="s">
        <v>366</v>
      </c>
      <c r="B322" t="s">
        <v>1702</v>
      </c>
      <c r="C322" s="422"/>
      <c r="D322" s="422"/>
    </row>
    <row r="323" spans="1:4">
      <c r="A323" t="s">
        <v>367</v>
      </c>
      <c r="B323" t="s">
        <v>1584</v>
      </c>
      <c r="C323" s="422">
        <v>68000</v>
      </c>
      <c r="D323" s="422">
        <v>32897</v>
      </c>
    </row>
    <row r="324" spans="1:4">
      <c r="A324" t="s">
        <v>368</v>
      </c>
      <c r="B324" t="s">
        <v>1585</v>
      </c>
      <c r="C324" s="422"/>
      <c r="D324" s="422"/>
    </row>
    <row r="325" spans="1:4">
      <c r="A325" t="s">
        <v>369</v>
      </c>
      <c r="B325" t="s">
        <v>1703</v>
      </c>
      <c r="C325" s="422"/>
      <c r="D325" s="422"/>
    </row>
    <row r="326" spans="1:4">
      <c r="A326" t="s">
        <v>370</v>
      </c>
      <c r="B326" t="s">
        <v>1704</v>
      </c>
      <c r="C326" s="422">
        <v>3500</v>
      </c>
      <c r="D326" s="422">
        <v>1325</v>
      </c>
    </row>
    <row r="327" spans="1:4">
      <c r="A327" t="s">
        <v>371</v>
      </c>
      <c r="B327" t="s">
        <v>1705</v>
      </c>
      <c r="C327" s="422"/>
      <c r="D327" s="422"/>
    </row>
    <row r="328" spans="1:4">
      <c r="A328" t="s">
        <v>372</v>
      </c>
      <c r="B328" t="s">
        <v>1706</v>
      </c>
      <c r="C328" s="422">
        <v>38000</v>
      </c>
      <c r="D328" s="422">
        <v>18177</v>
      </c>
    </row>
    <row r="329" spans="1:4">
      <c r="A329" t="s">
        <v>373</v>
      </c>
      <c r="B329" t="s">
        <v>1707</v>
      </c>
      <c r="C329" s="422"/>
      <c r="D329" s="422"/>
    </row>
    <row r="330" spans="1:4">
      <c r="A330" t="s">
        <v>374</v>
      </c>
      <c r="B330" t="s">
        <v>1708</v>
      </c>
      <c r="C330" s="422">
        <v>68000</v>
      </c>
      <c r="D330" s="422">
        <v>32777</v>
      </c>
    </row>
    <row r="331" spans="1:4">
      <c r="A331" t="s">
        <v>375</v>
      </c>
      <c r="B331" t="s">
        <v>1586</v>
      </c>
      <c r="C331" s="422">
        <v>21200</v>
      </c>
      <c r="D331" s="422">
        <v>11140</v>
      </c>
    </row>
    <row r="332" spans="1:4">
      <c r="A332" t="s">
        <v>376</v>
      </c>
      <c r="B332" t="s">
        <v>1587</v>
      </c>
      <c r="C332" s="422">
        <v>58000</v>
      </c>
      <c r="D332" s="422">
        <v>28396</v>
      </c>
    </row>
    <row r="333" spans="1:4">
      <c r="A333" t="s">
        <v>377</v>
      </c>
      <c r="B333" t="s">
        <v>1722</v>
      </c>
      <c r="C333" s="422">
        <v>43000</v>
      </c>
      <c r="D333" s="422">
        <v>20938</v>
      </c>
    </row>
    <row r="334" spans="1:4">
      <c r="A334" t="s">
        <v>1365</v>
      </c>
      <c r="B334" t="s">
        <v>1760</v>
      </c>
      <c r="C334" s="422"/>
      <c r="D334" s="422"/>
    </row>
    <row r="335" spans="1:4">
      <c r="A335" t="s">
        <v>378</v>
      </c>
      <c r="B335" t="s">
        <v>1588</v>
      </c>
      <c r="C335" s="422">
        <v>3100</v>
      </c>
      <c r="D335" s="422">
        <v>1293</v>
      </c>
    </row>
    <row r="336" spans="1:4">
      <c r="A336" t="s">
        <v>379</v>
      </c>
      <c r="B336" t="s">
        <v>1709</v>
      </c>
      <c r="C336" s="422"/>
      <c r="D336" s="422"/>
    </row>
    <row r="337" spans="1:4">
      <c r="A337" t="s">
        <v>380</v>
      </c>
      <c r="B337" t="s">
        <v>1710</v>
      </c>
      <c r="C337" s="422">
        <v>45000</v>
      </c>
      <c r="D337" s="422">
        <v>22401</v>
      </c>
    </row>
    <row r="338" spans="1:4">
      <c r="A338" t="s">
        <v>381</v>
      </c>
      <c r="B338" t="s">
        <v>1589</v>
      </c>
      <c r="C338" s="422">
        <v>74000</v>
      </c>
      <c r="D338" s="422">
        <v>35684</v>
      </c>
    </row>
    <row r="339" spans="1:4">
      <c r="A339" t="s">
        <v>382</v>
      </c>
      <c r="B339" t="s">
        <v>1590</v>
      </c>
      <c r="C339" s="422">
        <v>46000</v>
      </c>
      <c r="D339" s="422">
        <v>22046</v>
      </c>
    </row>
    <row r="340" spans="1:4">
      <c r="A340" t="s">
        <v>383</v>
      </c>
      <c r="B340" t="s">
        <v>1631</v>
      </c>
      <c r="C340" s="422">
        <v>12000</v>
      </c>
      <c r="D340" s="422">
        <v>5006</v>
      </c>
    </row>
    <row r="341" spans="1:4">
      <c r="A341" t="s">
        <v>384</v>
      </c>
      <c r="B341" t="s">
        <v>1711</v>
      </c>
      <c r="C341" s="422"/>
      <c r="D341" s="422"/>
    </row>
    <row r="342" spans="1:4">
      <c r="A342" t="s">
        <v>385</v>
      </c>
      <c r="B342" t="s">
        <v>1591</v>
      </c>
      <c r="C342" s="422">
        <v>60000</v>
      </c>
      <c r="D342" s="422">
        <v>29269</v>
      </c>
    </row>
    <row r="343" spans="1:4">
      <c r="A343" t="s">
        <v>1368</v>
      </c>
      <c r="B343" t="s">
        <v>1370</v>
      </c>
      <c r="C343" s="422"/>
      <c r="D343" s="422"/>
    </row>
    <row r="344" spans="1:4">
      <c r="A344" t="s">
        <v>1369</v>
      </c>
      <c r="B344" t="s">
        <v>1713</v>
      </c>
      <c r="C344" s="422"/>
      <c r="D344" s="422"/>
    </row>
    <row r="345" spans="1:4">
      <c r="A345" t="s">
        <v>386</v>
      </c>
      <c r="B345" t="s">
        <v>1714</v>
      </c>
      <c r="C345" s="422"/>
      <c r="D345" s="422"/>
    </row>
    <row r="346" spans="1:4">
      <c r="A346" t="s">
        <v>387</v>
      </c>
      <c r="B346" t="s">
        <v>1715</v>
      </c>
      <c r="C346" s="422">
        <v>51000</v>
      </c>
      <c r="D346" s="422">
        <v>24570</v>
      </c>
    </row>
    <row r="347" spans="1:4">
      <c r="A347" t="s">
        <v>388</v>
      </c>
      <c r="B347" t="s">
        <v>1716</v>
      </c>
      <c r="C347" s="422">
        <v>50000</v>
      </c>
      <c r="D347" s="422">
        <v>23633</v>
      </c>
    </row>
    <row r="348" spans="1:4">
      <c r="A348" t="s">
        <v>390</v>
      </c>
      <c r="B348" t="s">
        <v>1632</v>
      </c>
      <c r="C348" s="422">
        <v>20000</v>
      </c>
      <c r="D348" s="422">
        <v>9744</v>
      </c>
    </row>
    <row r="349" spans="1:4">
      <c r="A349" t="s">
        <v>391</v>
      </c>
      <c r="B349" t="s">
        <v>1633</v>
      </c>
      <c r="C349" s="422">
        <v>46000</v>
      </c>
      <c r="D349" s="422">
        <v>23048</v>
      </c>
    </row>
    <row r="350" spans="1:4">
      <c r="A350" t="s">
        <v>392</v>
      </c>
      <c r="B350" t="s">
        <v>1592</v>
      </c>
      <c r="C350" s="422"/>
      <c r="D350" s="422"/>
    </row>
    <row r="351" spans="1:4">
      <c r="A351" t="s">
        <v>394</v>
      </c>
      <c r="B351" t="s">
        <v>1728</v>
      </c>
      <c r="C351" s="422"/>
      <c r="D351" s="422"/>
    </row>
    <row r="352" spans="1:4">
      <c r="A352" t="s">
        <v>395</v>
      </c>
      <c r="B352" t="s">
        <v>1729</v>
      </c>
      <c r="C352" s="422"/>
      <c r="D352" s="422"/>
    </row>
    <row r="353" spans="1:4">
      <c r="A353" t="s">
        <v>396</v>
      </c>
      <c r="B353" t="s">
        <v>1732</v>
      </c>
      <c r="C353" s="422"/>
      <c r="D353" s="422"/>
    </row>
    <row r="354" spans="1:4">
      <c r="A354" t="s">
        <v>397</v>
      </c>
      <c r="B354" t="s">
        <v>1593</v>
      </c>
      <c r="C354" s="422">
        <v>72000</v>
      </c>
      <c r="D354" s="422">
        <v>35442</v>
      </c>
    </row>
    <row r="355" spans="1:4">
      <c r="A355" t="s">
        <v>398</v>
      </c>
      <c r="B355" t="s">
        <v>1735</v>
      </c>
      <c r="C355" s="422"/>
      <c r="D355" s="422"/>
    </row>
    <row r="356" spans="1:4">
      <c r="A356" t="s">
        <v>1344</v>
      </c>
      <c r="B356" t="s">
        <v>1345</v>
      </c>
      <c r="C356" s="422"/>
      <c r="D356" s="422"/>
    </row>
    <row r="357" spans="1:4">
      <c r="A357" t="s">
        <v>399</v>
      </c>
      <c r="B357" t="s">
        <v>1594</v>
      </c>
      <c r="C357" s="422">
        <v>43000</v>
      </c>
      <c r="D357" s="422">
        <v>21742</v>
      </c>
    </row>
    <row r="358" spans="1:4">
      <c r="A358" t="s">
        <v>400</v>
      </c>
      <c r="B358" t="s">
        <v>1595</v>
      </c>
      <c r="C358" s="422"/>
      <c r="D358" s="422"/>
    </row>
    <row r="359" spans="1:4">
      <c r="A359" t="s">
        <v>402</v>
      </c>
      <c r="B359" t="s">
        <v>1634</v>
      </c>
      <c r="C359" s="422">
        <v>35000</v>
      </c>
      <c r="D359" s="422">
        <v>17389</v>
      </c>
    </row>
    <row r="360" spans="1:4">
      <c r="A360" t="s">
        <v>403</v>
      </c>
      <c r="B360" t="s">
        <v>1596</v>
      </c>
      <c r="C360" s="422">
        <v>33000</v>
      </c>
      <c r="D360" s="422">
        <v>16615</v>
      </c>
    </row>
    <row r="361" spans="1:4">
      <c r="A361" t="s">
        <v>404</v>
      </c>
      <c r="B361" t="s">
        <v>1635</v>
      </c>
      <c r="C361" s="422"/>
      <c r="D361" s="422"/>
    </row>
    <row r="362" spans="1:4">
      <c r="A362" t="s">
        <v>405</v>
      </c>
      <c r="B362" t="s">
        <v>1636</v>
      </c>
      <c r="C362" s="422">
        <v>59000</v>
      </c>
      <c r="D362" s="422">
        <v>28921</v>
      </c>
    </row>
    <row r="363" spans="1:4">
      <c r="A363" t="s">
        <v>406</v>
      </c>
      <c r="B363" t="s">
        <v>1637</v>
      </c>
      <c r="C363" s="422"/>
      <c r="D363" s="422"/>
    </row>
    <row r="364" spans="1:4">
      <c r="A364" t="s">
        <v>407</v>
      </c>
      <c r="B364" t="s">
        <v>1597</v>
      </c>
      <c r="C364" s="422">
        <v>72000</v>
      </c>
      <c r="D364" s="422">
        <v>35664</v>
      </c>
    </row>
    <row r="365" spans="1:4">
      <c r="A365" t="s">
        <v>408</v>
      </c>
      <c r="B365" t="s">
        <v>1718</v>
      </c>
      <c r="C365" s="422"/>
      <c r="D365" s="422"/>
    </row>
    <row r="366" spans="1:4">
      <c r="A366" t="s">
        <v>1547</v>
      </c>
      <c r="B366" t="s">
        <v>1717</v>
      </c>
      <c r="C366" s="422"/>
      <c r="D366" s="422"/>
    </row>
    <row r="367" spans="1:4">
      <c r="A367" t="s">
        <v>410</v>
      </c>
      <c r="B367" t="s">
        <v>1598</v>
      </c>
      <c r="C367" s="422">
        <v>1000</v>
      </c>
      <c r="D367" s="422">
        <v>315</v>
      </c>
    </row>
    <row r="368" spans="1:4">
      <c r="A368" t="s">
        <v>412</v>
      </c>
      <c r="B368" t="s">
        <v>1602</v>
      </c>
      <c r="C368" s="422">
        <v>36100</v>
      </c>
      <c r="D368" s="422">
        <v>16662</v>
      </c>
    </row>
    <row r="369" spans="1:4">
      <c r="A369" t="s">
        <v>413</v>
      </c>
      <c r="B369" t="s">
        <v>1603</v>
      </c>
      <c r="C369" s="422">
        <v>27000</v>
      </c>
      <c r="D369" s="422">
        <v>13701</v>
      </c>
    </row>
    <row r="370" spans="1:4">
      <c r="A370" t="s">
        <v>414</v>
      </c>
      <c r="B370" t="s">
        <v>1572</v>
      </c>
      <c r="C370" s="422"/>
      <c r="D370" s="422"/>
    </row>
    <row r="371" spans="1:4">
      <c r="A371" t="s">
        <v>415</v>
      </c>
      <c r="B371" t="s">
        <v>1573</v>
      </c>
      <c r="C371" s="422"/>
      <c r="D371" s="422"/>
    </row>
    <row r="372" spans="1:4">
      <c r="A372" t="s">
        <v>416</v>
      </c>
      <c r="B372" t="s">
        <v>1574</v>
      </c>
      <c r="C372" s="422"/>
      <c r="D372" s="422"/>
    </row>
    <row r="373" spans="1:4">
      <c r="A373" t="s">
        <v>417</v>
      </c>
      <c r="B373" t="s">
        <v>1638</v>
      </c>
      <c r="C373" s="422"/>
      <c r="D373" s="422"/>
    </row>
    <row r="374" spans="1:4">
      <c r="A374" t="s">
        <v>418</v>
      </c>
      <c r="B374" t="s">
        <v>1639</v>
      </c>
      <c r="C374" s="422"/>
      <c r="D374" s="422"/>
    </row>
    <row r="375" spans="1:4">
      <c r="A375" t="s">
        <v>419</v>
      </c>
      <c r="B375" t="s">
        <v>420</v>
      </c>
      <c r="C375" s="422"/>
      <c r="D375" s="422"/>
    </row>
    <row r="376" spans="1:4">
      <c r="A376" t="s">
        <v>422</v>
      </c>
      <c r="B376" t="s">
        <v>1640</v>
      </c>
      <c r="C376" s="422"/>
      <c r="D376" s="422"/>
    </row>
    <row r="377" spans="1:4">
      <c r="A377" t="s">
        <v>423</v>
      </c>
      <c r="B377" t="s">
        <v>1575</v>
      </c>
      <c r="C377" s="422"/>
      <c r="D377" s="422"/>
    </row>
    <row r="378" spans="1:4">
      <c r="A378" t="s">
        <v>424</v>
      </c>
      <c r="B378" t="s">
        <v>1576</v>
      </c>
      <c r="C378" s="422">
        <v>27000</v>
      </c>
      <c r="D378" s="422">
        <v>13701</v>
      </c>
    </row>
    <row r="379" spans="1:4">
      <c r="A379" t="s">
        <v>425</v>
      </c>
      <c r="B379" t="s">
        <v>1577</v>
      </c>
      <c r="C379" s="422"/>
      <c r="D379" s="422"/>
    </row>
    <row r="380" spans="1:4">
      <c r="A380" t="s">
        <v>1352</v>
      </c>
      <c r="B380" t="s">
        <v>1353</v>
      </c>
      <c r="C380" s="422"/>
      <c r="D380" s="422"/>
    </row>
    <row r="381" spans="1:4">
      <c r="A381" t="s">
        <v>1354</v>
      </c>
      <c r="B381" t="s">
        <v>1578</v>
      </c>
      <c r="C381" s="422"/>
      <c r="D381" s="422"/>
    </row>
    <row r="382" spans="1:4">
      <c r="A382" t="s">
        <v>1355</v>
      </c>
      <c r="B382" t="s">
        <v>1359</v>
      </c>
      <c r="C382" s="422"/>
      <c r="D382" s="422"/>
    </row>
    <row r="383" spans="1:4">
      <c r="A383" t="s">
        <v>1356</v>
      </c>
      <c r="B383" t="s">
        <v>1360</v>
      </c>
      <c r="C383" s="422"/>
      <c r="D383" s="422"/>
    </row>
    <row r="384" spans="1:4">
      <c r="A384" t="s">
        <v>1357</v>
      </c>
      <c r="B384" t="s">
        <v>1358</v>
      </c>
      <c r="C384" s="422"/>
      <c r="D384" s="422"/>
    </row>
    <row r="385" spans="1:4">
      <c r="A385" t="s">
        <v>1279</v>
      </c>
      <c r="B385" t="s">
        <v>1641</v>
      </c>
      <c r="C385" s="422">
        <v>11284</v>
      </c>
      <c r="D385" s="422">
        <v>1171</v>
      </c>
    </row>
    <row r="386" spans="1:4">
      <c r="A386" t="s">
        <v>1281</v>
      </c>
      <c r="B386" t="s">
        <v>1351</v>
      </c>
      <c r="C386" s="422"/>
      <c r="D386" s="422"/>
    </row>
    <row r="387" spans="1:4">
      <c r="A387" t="s">
        <v>427</v>
      </c>
      <c r="B387" t="s">
        <v>1642</v>
      </c>
      <c r="C387" s="422"/>
      <c r="D387" s="422"/>
    </row>
    <row r="388" spans="1:4">
      <c r="A388" t="s">
        <v>428</v>
      </c>
      <c r="B388" t="s">
        <v>1701</v>
      </c>
      <c r="C388" s="422"/>
      <c r="D388" s="422"/>
    </row>
    <row r="389" spans="1:4">
      <c r="A389" t="s">
        <v>429</v>
      </c>
      <c r="B389" t="s">
        <v>1643</v>
      </c>
      <c r="C389" s="422"/>
      <c r="D389" s="422"/>
    </row>
    <row r="390" spans="1:4">
      <c r="A390" t="s">
        <v>329</v>
      </c>
      <c r="B390" t="s">
        <v>330</v>
      </c>
      <c r="C390" s="422"/>
      <c r="D390" s="422"/>
    </row>
    <row r="391" spans="1:4">
      <c r="A391" t="s">
        <v>331</v>
      </c>
      <c r="B391" t="s">
        <v>332</v>
      </c>
      <c r="C391" s="422"/>
      <c r="D391" s="422"/>
    </row>
    <row r="392" spans="1:4">
      <c r="A392" t="s">
        <v>334</v>
      </c>
      <c r="B392" t="s">
        <v>1342</v>
      </c>
      <c r="C392" s="422">
        <v>50000</v>
      </c>
      <c r="D392" s="422">
        <v>26256</v>
      </c>
    </row>
    <row r="393" spans="1:4">
      <c r="A393" t="s">
        <v>1341</v>
      </c>
      <c r="B393" t="s">
        <v>1349</v>
      </c>
      <c r="C393" s="422">
        <v>55000</v>
      </c>
      <c r="D393" s="422">
        <v>22875</v>
      </c>
    </row>
    <row r="394" spans="1:4">
      <c r="A394" t="s">
        <v>1348</v>
      </c>
      <c r="B394" t="s">
        <v>1350</v>
      </c>
      <c r="C394" s="422"/>
      <c r="D394" s="422"/>
    </row>
    <row r="395" spans="1:4">
      <c r="A395" t="s">
        <v>335</v>
      </c>
      <c r="B395" t="s">
        <v>336</v>
      </c>
      <c r="C395" s="422"/>
      <c r="D395" s="422"/>
    </row>
    <row r="396" spans="1:4">
      <c r="A396" t="s">
        <v>337</v>
      </c>
      <c r="B396" t="s">
        <v>1644</v>
      </c>
      <c r="C396" s="422"/>
      <c r="D396" s="422"/>
    </row>
    <row r="397" spans="1:4">
      <c r="A397" t="s">
        <v>338</v>
      </c>
      <c r="B397" t="s">
        <v>1645</v>
      </c>
      <c r="C397" s="422"/>
      <c r="D397" s="422"/>
    </row>
    <row r="398" spans="1:4">
      <c r="A398" t="s">
        <v>340</v>
      </c>
      <c r="B398" t="s">
        <v>1646</v>
      </c>
      <c r="C398" s="422"/>
      <c r="D398" s="422"/>
    </row>
    <row r="399" spans="1:4">
      <c r="A399" t="s">
        <v>341</v>
      </c>
      <c r="B399" t="s">
        <v>342</v>
      </c>
      <c r="C399" s="422">
        <v>56000</v>
      </c>
      <c r="D399" s="422">
        <v>26163</v>
      </c>
    </row>
    <row r="400" spans="1:4">
      <c r="A400" t="s">
        <v>343</v>
      </c>
      <c r="B400" t="s">
        <v>1647</v>
      </c>
      <c r="C400" s="422">
        <v>7000</v>
      </c>
      <c r="D400" s="422">
        <v>4180</v>
      </c>
    </row>
    <row r="401" spans="1:4">
      <c r="A401" t="s">
        <v>1376</v>
      </c>
      <c r="B401" t="s">
        <v>1750</v>
      </c>
      <c r="C401" s="422"/>
      <c r="D401" s="422"/>
    </row>
    <row r="402" spans="1:4">
      <c r="A402" t="s">
        <v>1377</v>
      </c>
      <c r="B402" t="s">
        <v>1749</v>
      </c>
      <c r="C402" s="422"/>
      <c r="D402" s="422"/>
    </row>
    <row r="403" spans="1:4">
      <c r="A403" t="s">
        <v>1378</v>
      </c>
      <c r="B403" t="s">
        <v>1748</v>
      </c>
      <c r="C403" s="422"/>
      <c r="D403" s="422"/>
    </row>
    <row r="404" spans="1:4">
      <c r="A404" t="s">
        <v>1373</v>
      </c>
      <c r="B404" t="s">
        <v>1747</v>
      </c>
      <c r="C404" s="422"/>
      <c r="D404" s="422"/>
    </row>
    <row r="405" spans="1:4">
      <c r="A405" t="s">
        <v>1374</v>
      </c>
      <c r="B405" t="s">
        <v>1746</v>
      </c>
      <c r="C405" s="422"/>
      <c r="D405" s="422"/>
    </row>
    <row r="406" spans="1:4">
      <c r="A406" t="s">
        <v>1375</v>
      </c>
      <c r="B406" t="s">
        <v>1740</v>
      </c>
      <c r="C406" s="422"/>
      <c r="D406" s="422"/>
    </row>
    <row r="407" spans="1:4">
      <c r="A407" t="s">
        <v>344</v>
      </c>
      <c r="B407" t="s">
        <v>1346</v>
      </c>
      <c r="C407" s="422"/>
      <c r="D407" s="422"/>
    </row>
    <row r="408" spans="1:4">
      <c r="A408" t="s">
        <v>345</v>
      </c>
      <c r="B408" t="s">
        <v>1599</v>
      </c>
      <c r="C408" s="422">
        <v>5800</v>
      </c>
      <c r="D408" s="422">
        <v>2429</v>
      </c>
    </row>
    <row r="409" spans="1:4">
      <c r="A409" t="s">
        <v>1372</v>
      </c>
      <c r="B409" t="s">
        <v>1741</v>
      </c>
      <c r="C409" s="422"/>
      <c r="D409" s="422"/>
    </row>
    <row r="410" spans="1:4">
      <c r="A410" t="s">
        <v>346</v>
      </c>
      <c r="B410" t="s">
        <v>1579</v>
      </c>
      <c r="C410" s="422">
        <v>70</v>
      </c>
      <c r="D410" s="422">
        <v>26</v>
      </c>
    </row>
    <row r="411" spans="1:4">
      <c r="A411" t="s">
        <v>1362</v>
      </c>
      <c r="B411" t="s">
        <v>1361</v>
      </c>
      <c r="C411" s="422"/>
      <c r="D411" s="422"/>
    </row>
    <row r="412" spans="1:4">
      <c r="A412" t="s">
        <v>347</v>
      </c>
      <c r="B412" t="s">
        <v>1580</v>
      </c>
      <c r="C412" s="422">
        <v>16000</v>
      </c>
      <c r="D412" s="422">
        <v>7690</v>
      </c>
    </row>
    <row r="413" spans="1:4">
      <c r="A413" t="s">
        <v>1363</v>
      </c>
      <c r="B413" t="s">
        <v>1364</v>
      </c>
      <c r="C413" s="422"/>
      <c r="D413" s="422"/>
    </row>
    <row r="414" spans="1:4">
      <c r="A414" t="s">
        <v>348</v>
      </c>
      <c r="B414" t="s">
        <v>349</v>
      </c>
      <c r="C414" s="422">
        <v>5000</v>
      </c>
      <c r="D414" s="422">
        <v>1900</v>
      </c>
    </row>
    <row r="415" spans="1:4">
      <c r="A415" t="s">
        <v>1548</v>
      </c>
      <c r="B415" t="s">
        <v>431</v>
      </c>
      <c r="C415" s="422">
        <v>10</v>
      </c>
      <c r="D415" s="422"/>
    </row>
    <row r="416" spans="1:4">
      <c r="A416" t="s">
        <v>1549</v>
      </c>
      <c r="B416" t="s">
        <v>432</v>
      </c>
      <c r="C416" s="422">
        <v>10</v>
      </c>
      <c r="D416" s="422"/>
    </row>
    <row r="417" spans="1:4">
      <c r="A417" t="s">
        <v>1550</v>
      </c>
      <c r="B417" t="s">
        <v>433</v>
      </c>
      <c r="C417" s="422">
        <v>10</v>
      </c>
      <c r="D417" s="422"/>
    </row>
    <row r="418" spans="1:4">
      <c r="A418" t="s">
        <v>1551</v>
      </c>
      <c r="B418" t="s">
        <v>434</v>
      </c>
      <c r="C418" s="422">
        <v>10</v>
      </c>
      <c r="D418" s="422"/>
    </row>
    <row r="419" spans="1:4">
      <c r="A419" t="s">
        <v>1552</v>
      </c>
      <c r="B419" t="s">
        <v>435</v>
      </c>
      <c r="C419" s="422">
        <v>10</v>
      </c>
      <c r="D419" s="422"/>
    </row>
    <row r="420" spans="1:4">
      <c r="A420" t="s">
        <v>1531</v>
      </c>
      <c r="B420" t="s">
        <v>436</v>
      </c>
      <c r="C420" s="422">
        <v>10</v>
      </c>
      <c r="D420" s="422"/>
    </row>
    <row r="421" spans="1:4">
      <c r="A421" t="s">
        <v>437</v>
      </c>
      <c r="B421" t="s">
        <v>438</v>
      </c>
      <c r="C421" s="422"/>
      <c r="D421" s="422"/>
    </row>
    <row r="422" spans="1:4">
      <c r="A422" t="s">
        <v>1545</v>
      </c>
      <c r="B422" t="s">
        <v>1371</v>
      </c>
      <c r="C422" s="422"/>
      <c r="D422" s="422"/>
    </row>
    <row r="423" spans="1:4">
      <c r="A423" t="s">
        <v>776</v>
      </c>
      <c r="B423" t="s">
        <v>1780</v>
      </c>
      <c r="C423" s="422">
        <v>0</v>
      </c>
      <c r="D423" s="422">
        <v>0</v>
      </c>
    </row>
    <row r="424" spans="1:4">
      <c r="A424" t="s">
        <v>779</v>
      </c>
      <c r="B424" t="s">
        <v>780</v>
      </c>
      <c r="C424" s="422"/>
      <c r="D424" s="422"/>
    </row>
    <row r="425" spans="1:4">
      <c r="A425" t="s">
        <v>782</v>
      </c>
      <c r="B425" t="s">
        <v>1781</v>
      </c>
      <c r="C425" s="422">
        <v>0</v>
      </c>
      <c r="D425" s="422">
        <v>0</v>
      </c>
    </row>
    <row r="426" spans="1:4">
      <c r="A426" t="s">
        <v>785</v>
      </c>
      <c r="B426" t="s">
        <v>1776</v>
      </c>
      <c r="C426" s="422"/>
      <c r="D426" s="422"/>
    </row>
    <row r="427" spans="1:4">
      <c r="A427" t="s">
        <v>1308</v>
      </c>
      <c r="B427" t="s">
        <v>1829</v>
      </c>
      <c r="C427" s="422"/>
      <c r="D427" s="422"/>
    </row>
    <row r="428" spans="1:4">
      <c r="A428" t="s">
        <v>1801</v>
      </c>
      <c r="C428" s="422">
        <v>3551732</v>
      </c>
      <c r="D428" s="422">
        <v>1679759</v>
      </c>
    </row>
  </sheetData>
  <pageMargins left="0.7" right="0.7" top="0.75" bottom="0.75" header="0.3" footer="0.3"/>
  <pageSetup paperSize="9" scale="58" fitToHeight="0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4"/>
  <sheetViews>
    <sheetView topLeftCell="A34" zoomScaleNormal="100" workbookViewId="0">
      <selection activeCell="I23" sqref="I23:J23"/>
    </sheetView>
  </sheetViews>
  <sheetFormatPr defaultColWidth="9.109375" defaultRowHeight="13.2"/>
  <cols>
    <col min="1" max="1" width="5.88671875" style="379" customWidth="1"/>
    <col min="2" max="2" width="25" style="379" customWidth="1"/>
    <col min="3" max="3" width="9.33203125" style="379" customWidth="1"/>
    <col min="4" max="4" width="11.5546875" style="379" bestFit="1" customWidth="1"/>
    <col min="5" max="5" width="8.33203125" style="379" customWidth="1"/>
    <col min="6" max="7" width="9.109375" style="379"/>
    <col min="8" max="8" width="8.88671875" style="379" customWidth="1"/>
    <col min="9" max="10" width="9.109375" style="379"/>
    <col min="11" max="11" width="8.33203125" style="379" customWidth="1"/>
    <col min="12" max="13" width="9.109375" style="379"/>
    <col min="14" max="14" width="9.44140625" style="379" customWidth="1"/>
    <col min="15" max="16" width="9.109375" style="379"/>
    <col min="17" max="17" width="8.109375" style="379" customWidth="1"/>
    <col min="18" max="20" width="9.109375" style="379"/>
    <col min="21" max="21" width="9.109375" style="379" customWidth="1"/>
    <col min="22" max="16384" width="9.109375" style="379"/>
  </cols>
  <sheetData>
    <row r="1" spans="1:18" ht="24.75" customHeight="1">
      <c r="A1" s="586" t="s">
        <v>1857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</row>
    <row r="2" spans="1:18" ht="13.8" thickBot="1">
      <c r="F2" s="380"/>
      <c r="P2" s="379" t="s">
        <v>1831</v>
      </c>
    </row>
    <row r="3" spans="1:18" ht="31.5" customHeight="1">
      <c r="A3" s="587" t="s">
        <v>1832</v>
      </c>
      <c r="B3" s="588"/>
      <c r="C3" s="591" t="s">
        <v>1833</v>
      </c>
      <c r="D3" s="591"/>
      <c r="E3" s="592"/>
      <c r="F3" s="591"/>
      <c r="G3" s="593"/>
      <c r="H3" s="591"/>
      <c r="I3" s="591"/>
      <c r="J3" s="591"/>
      <c r="K3" s="591"/>
      <c r="L3" s="591" t="s">
        <v>1834</v>
      </c>
      <c r="M3" s="591"/>
      <c r="N3" s="591"/>
      <c r="O3" s="591" t="s">
        <v>204</v>
      </c>
      <c r="P3" s="591"/>
      <c r="Q3" s="594"/>
      <c r="R3" s="381"/>
    </row>
    <row r="4" spans="1:18" ht="12.75" customHeight="1">
      <c r="A4" s="589"/>
      <c r="B4" s="590"/>
      <c r="C4" s="595" t="s">
        <v>123</v>
      </c>
      <c r="D4" s="596"/>
      <c r="E4" s="596"/>
      <c r="F4" s="599" t="s">
        <v>1835</v>
      </c>
      <c r="G4" s="596"/>
      <c r="H4" s="600"/>
      <c r="I4" s="595" t="s">
        <v>1836</v>
      </c>
      <c r="J4" s="596"/>
      <c r="K4" s="596"/>
      <c r="L4" s="602" t="s">
        <v>1837</v>
      </c>
      <c r="M4" s="602" t="s">
        <v>1838</v>
      </c>
      <c r="N4" s="603" t="s">
        <v>1839</v>
      </c>
      <c r="O4" s="602" t="s">
        <v>1837</v>
      </c>
      <c r="P4" s="602" t="s">
        <v>1838</v>
      </c>
      <c r="Q4" s="606" t="s">
        <v>1839</v>
      </c>
      <c r="R4" s="381"/>
    </row>
    <row r="5" spans="1:18">
      <c r="A5" s="589"/>
      <c r="B5" s="590"/>
      <c r="C5" s="597"/>
      <c r="D5" s="598"/>
      <c r="E5" s="598"/>
      <c r="F5" s="599"/>
      <c r="G5" s="598"/>
      <c r="H5" s="601"/>
      <c r="I5" s="597"/>
      <c r="J5" s="598"/>
      <c r="K5" s="598"/>
      <c r="L5" s="602"/>
      <c r="M5" s="602"/>
      <c r="N5" s="604"/>
      <c r="O5" s="602"/>
      <c r="P5" s="602"/>
      <c r="Q5" s="607"/>
      <c r="R5" s="381"/>
    </row>
    <row r="6" spans="1:18" ht="12.75" customHeight="1">
      <c r="A6" s="589"/>
      <c r="B6" s="590"/>
      <c r="C6" s="602" t="s">
        <v>1837</v>
      </c>
      <c r="D6" s="602" t="s">
        <v>1838</v>
      </c>
      <c r="E6" s="611" t="s">
        <v>1839</v>
      </c>
      <c r="F6" s="602" t="s">
        <v>1837</v>
      </c>
      <c r="G6" s="602" t="s">
        <v>1838</v>
      </c>
      <c r="H6" s="611" t="s">
        <v>1839</v>
      </c>
      <c r="I6" s="602" t="s">
        <v>1837</v>
      </c>
      <c r="J6" s="602" t="s">
        <v>1838</v>
      </c>
      <c r="K6" s="611" t="s">
        <v>1839</v>
      </c>
      <c r="L6" s="602"/>
      <c r="M6" s="602"/>
      <c r="N6" s="604"/>
      <c r="O6" s="602"/>
      <c r="P6" s="602"/>
      <c r="Q6" s="607"/>
      <c r="R6" s="381"/>
    </row>
    <row r="7" spans="1:18">
      <c r="A7" s="589"/>
      <c r="B7" s="590"/>
      <c r="C7" s="602"/>
      <c r="D7" s="602"/>
      <c r="E7" s="611"/>
      <c r="F7" s="602"/>
      <c r="G7" s="602"/>
      <c r="H7" s="611"/>
      <c r="I7" s="602"/>
      <c r="J7" s="602"/>
      <c r="K7" s="611"/>
      <c r="L7" s="602"/>
      <c r="M7" s="602"/>
      <c r="N7" s="604"/>
      <c r="O7" s="602"/>
      <c r="P7" s="602"/>
      <c r="Q7" s="607"/>
      <c r="R7" s="381"/>
    </row>
    <row r="8" spans="1:18">
      <c r="A8" s="589"/>
      <c r="B8" s="590"/>
      <c r="C8" s="602"/>
      <c r="D8" s="602"/>
      <c r="E8" s="611"/>
      <c r="F8" s="602"/>
      <c r="G8" s="602"/>
      <c r="H8" s="611"/>
      <c r="I8" s="602"/>
      <c r="J8" s="602"/>
      <c r="K8" s="611"/>
      <c r="L8" s="602"/>
      <c r="M8" s="602"/>
      <c r="N8" s="604"/>
      <c r="O8" s="602"/>
      <c r="P8" s="602"/>
      <c r="Q8" s="607"/>
      <c r="R8" s="381"/>
    </row>
    <row r="9" spans="1:18">
      <c r="A9" s="589"/>
      <c r="B9" s="590"/>
      <c r="C9" s="602"/>
      <c r="D9" s="602"/>
      <c r="E9" s="611"/>
      <c r="F9" s="602"/>
      <c r="G9" s="602"/>
      <c r="H9" s="611"/>
      <c r="I9" s="602"/>
      <c r="J9" s="602"/>
      <c r="K9" s="611"/>
      <c r="L9" s="602"/>
      <c r="M9" s="602"/>
      <c r="N9" s="605"/>
      <c r="O9" s="602"/>
      <c r="P9" s="602"/>
      <c r="Q9" s="608"/>
      <c r="R9" s="381"/>
    </row>
    <row r="10" spans="1:18" ht="25.5" customHeight="1">
      <c r="A10" s="609" t="s">
        <v>80</v>
      </c>
      <c r="B10" s="610"/>
      <c r="C10" s="382">
        <f>F10+I10</f>
        <v>131334</v>
      </c>
      <c r="D10" s="382">
        <f>G10+J10</f>
        <v>67777</v>
      </c>
      <c r="E10" s="383">
        <f>D10/C10*100</f>
        <v>51.606590829488177</v>
      </c>
      <c r="F10" s="409">
        <f>Usluge_po_sluzbama!G3</f>
        <v>39224</v>
      </c>
      <c r="G10" s="384">
        <f>Usluge_po_sluzbama!H3</f>
        <v>21465</v>
      </c>
      <c r="H10" s="383">
        <f>G10/F10*100</f>
        <v>54.724148480522125</v>
      </c>
      <c r="I10" s="409">
        <f>Usluge_po_sluzbama!G15</f>
        <v>92110</v>
      </c>
      <c r="J10" s="384">
        <f>Usluge_po_sluzbama!H15</f>
        <v>46312</v>
      </c>
      <c r="K10" s="383">
        <f>J10/I10*100</f>
        <v>50.279014222125717</v>
      </c>
      <c r="L10" s="410">
        <f>Usluge_po_sluzbama!G25</f>
        <v>29660</v>
      </c>
      <c r="M10" s="385">
        <f>Usluge_po_sluzbama!H25</f>
        <v>13962</v>
      </c>
      <c r="N10" s="383">
        <f>M10/L10*100</f>
        <v>47.073499662845585</v>
      </c>
      <c r="O10" s="409">
        <f>Usluge_po_sluzbama!G37</f>
        <v>1455</v>
      </c>
      <c r="P10" s="384">
        <f>Usluge_po_sluzbama!H37</f>
        <v>402</v>
      </c>
      <c r="Q10" s="386">
        <f>P10/O10*100</f>
        <v>27.628865979381445</v>
      </c>
      <c r="R10" s="381"/>
    </row>
    <row r="11" spans="1:18" ht="20.100000000000001" customHeight="1">
      <c r="A11" s="609" t="s">
        <v>82</v>
      </c>
      <c r="B11" s="610"/>
      <c r="C11" s="382">
        <f>F11+I11</f>
        <v>0</v>
      </c>
      <c r="D11" s="382">
        <f t="shared" ref="C11:D30" si="0">G11+J11</f>
        <v>0</v>
      </c>
      <c r="E11" s="383" t="e">
        <f t="shared" ref="E11:E35" si="1">D11/C11*100</f>
        <v>#DIV/0!</v>
      </c>
      <c r="F11" s="389">
        <f>Usluge_po_sluzbama!G45</f>
        <v>0</v>
      </c>
      <c r="G11" s="389">
        <f>Usluge_po_sluzbama!H45</f>
        <v>0</v>
      </c>
      <c r="H11" s="383" t="e">
        <f t="shared" ref="H11:H35" si="2">G11/F11*100</f>
        <v>#DIV/0!</v>
      </c>
      <c r="I11" s="382"/>
      <c r="J11" s="382"/>
      <c r="K11" s="383" t="e">
        <f t="shared" ref="K11:K35" si="3">J11/I11*100</f>
        <v>#DIV/0!</v>
      </c>
      <c r="L11" s="387">
        <f>Usluge_po_sluzbama!G54+Usluge_po_sluzbama!G59</f>
        <v>8790</v>
      </c>
      <c r="M11" s="387">
        <f>Usluge_po_sluzbama!H54+Usluge_po_sluzbama!H59</f>
        <v>4923</v>
      </c>
      <c r="N11" s="383">
        <f t="shared" ref="N11:N35" si="4">M11/L11*100</f>
        <v>56.00682593856655</v>
      </c>
      <c r="O11" s="411">
        <f>Usluge_po_sluzbama!G66</f>
        <v>142</v>
      </c>
      <c r="P11" s="388">
        <f>Usluge_po_sluzbama!H66</f>
        <v>77</v>
      </c>
      <c r="Q11" s="386">
        <f t="shared" ref="Q11:Q35" si="5">P11/O11*100</f>
        <v>54.225352112676063</v>
      </c>
      <c r="R11" s="381"/>
    </row>
    <row r="12" spans="1:18" ht="20.100000000000001" customHeight="1">
      <c r="A12" s="609" t="s">
        <v>83</v>
      </c>
      <c r="B12" s="610"/>
      <c r="C12" s="382">
        <f t="shared" si="0"/>
        <v>110885</v>
      </c>
      <c r="D12" s="382">
        <f t="shared" si="0"/>
        <v>48002</v>
      </c>
      <c r="E12" s="383">
        <f t="shared" si="1"/>
        <v>43.289894936195154</v>
      </c>
      <c r="F12" s="389">
        <f>Usluge_po_sluzbama!G75</f>
        <v>13225</v>
      </c>
      <c r="G12" s="382">
        <f>Usluge_po_sluzbama!H75</f>
        <v>2597</v>
      </c>
      <c r="H12" s="383">
        <f t="shared" si="2"/>
        <v>19.637051039697543</v>
      </c>
      <c r="I12" s="390">
        <f>Usluge_po_sluzbama!G95</f>
        <v>97660</v>
      </c>
      <c r="J12" s="390">
        <f>Usluge_po_sluzbama!H95</f>
        <v>45405</v>
      </c>
      <c r="K12" s="383">
        <f t="shared" si="3"/>
        <v>46.492934671308625</v>
      </c>
      <c r="L12" s="387">
        <f>Usluge_po_sluzbama!G105</f>
        <v>4515</v>
      </c>
      <c r="M12" s="387">
        <f>Usluge_po_sluzbama!H105</f>
        <v>1765</v>
      </c>
      <c r="N12" s="383">
        <f t="shared" si="4"/>
        <v>39.091915836101883</v>
      </c>
      <c r="O12" s="390">
        <f>Usluge_po_sluzbama!G117</f>
        <v>270</v>
      </c>
      <c r="P12" s="390">
        <f>Usluge_po_sluzbama!H117</f>
        <v>28</v>
      </c>
      <c r="Q12" s="386">
        <f t="shared" si="5"/>
        <v>10.37037037037037</v>
      </c>
      <c r="R12" s="381"/>
    </row>
    <row r="13" spans="1:18" ht="20.100000000000001" customHeight="1">
      <c r="A13" s="609" t="s">
        <v>85</v>
      </c>
      <c r="B13" s="610"/>
      <c r="C13" s="382">
        <f t="shared" si="0"/>
        <v>0</v>
      </c>
      <c r="D13" s="382">
        <f t="shared" si="0"/>
        <v>0</v>
      </c>
      <c r="E13" s="383" t="e">
        <f t="shared" si="1"/>
        <v>#DIV/0!</v>
      </c>
      <c r="F13" s="382"/>
      <c r="G13" s="384"/>
      <c r="H13" s="383" t="e">
        <f t="shared" si="2"/>
        <v>#DIV/0!</v>
      </c>
      <c r="I13" s="382"/>
      <c r="J13" s="382"/>
      <c r="K13" s="383" t="e">
        <f t="shared" si="3"/>
        <v>#DIV/0!</v>
      </c>
      <c r="L13" s="411">
        <f>Usluge_po_sluzbama!G134</f>
        <v>505</v>
      </c>
      <c r="M13" s="411">
        <f>Usluge_po_sluzbama!H134</f>
        <v>190</v>
      </c>
      <c r="N13" s="383">
        <f t="shared" si="4"/>
        <v>37.623762376237622</v>
      </c>
      <c r="O13" s="390">
        <f>Usluge_po_sluzbama!G125</f>
        <v>515</v>
      </c>
      <c r="P13" s="390">
        <f>Usluge_po_sluzbama!H125</f>
        <v>136</v>
      </c>
      <c r="Q13" s="386">
        <f t="shared" si="5"/>
        <v>26.407766990291265</v>
      </c>
      <c r="R13" s="381"/>
    </row>
    <row r="14" spans="1:18" ht="21.75" customHeight="1">
      <c r="A14" s="609" t="s">
        <v>86</v>
      </c>
      <c r="B14" s="610"/>
      <c r="C14" s="382">
        <f t="shared" si="0"/>
        <v>85728</v>
      </c>
      <c r="D14" s="382">
        <f t="shared" si="0"/>
        <v>24797</v>
      </c>
      <c r="E14" s="383">
        <f t="shared" si="1"/>
        <v>28.925205300485256</v>
      </c>
      <c r="F14" s="390">
        <f>Usluge_po_sluzbama!G146</f>
        <v>58048</v>
      </c>
      <c r="G14" s="390">
        <f>Usluge_po_sluzbama!H146</f>
        <v>15329</v>
      </c>
      <c r="H14" s="383">
        <f t="shared" si="2"/>
        <v>26.407455898566703</v>
      </c>
      <c r="I14" s="390">
        <f>Usluge_po_sluzbama!G166</f>
        <v>27680</v>
      </c>
      <c r="J14" s="382">
        <f>Usluge_po_sluzbama!H166</f>
        <v>9468</v>
      </c>
      <c r="K14" s="383">
        <f t="shared" si="3"/>
        <v>34.205202312138724</v>
      </c>
      <c r="L14" s="387">
        <f>Usluge_po_sluzbama!G175</f>
        <v>10970</v>
      </c>
      <c r="M14" s="387">
        <f>Usluge_po_sluzbama!H175</f>
        <v>4509</v>
      </c>
      <c r="N14" s="383">
        <f t="shared" si="4"/>
        <v>41.103008204193252</v>
      </c>
      <c r="O14" s="390">
        <f>Usluge_po_sluzbama!G191</f>
        <v>2504</v>
      </c>
      <c r="P14" s="382">
        <f>Usluge_po_sluzbama!H191</f>
        <v>1051</v>
      </c>
      <c r="Q14" s="386">
        <f t="shared" si="5"/>
        <v>41.972843450479239</v>
      </c>
      <c r="R14" s="381"/>
    </row>
    <row r="15" spans="1:18" ht="7.5" hidden="1" customHeight="1">
      <c r="A15" s="609" t="s">
        <v>1840</v>
      </c>
      <c r="B15" s="610"/>
      <c r="C15" s="382"/>
      <c r="D15" s="382"/>
      <c r="E15" s="383" t="e">
        <f t="shared" si="1"/>
        <v>#DIV/0!</v>
      </c>
      <c r="F15" s="382"/>
      <c r="G15" s="384"/>
      <c r="H15" s="383" t="e">
        <f t="shared" si="2"/>
        <v>#DIV/0!</v>
      </c>
      <c r="I15" s="382"/>
      <c r="J15" s="382"/>
      <c r="K15" s="383" t="e">
        <f t="shared" si="3"/>
        <v>#DIV/0!</v>
      </c>
      <c r="L15" s="388"/>
      <c r="M15" s="388"/>
      <c r="N15" s="383" t="e">
        <f t="shared" si="4"/>
        <v>#DIV/0!</v>
      </c>
      <c r="O15" s="382"/>
      <c r="P15" s="382"/>
      <c r="Q15" s="386" t="e">
        <f t="shared" si="5"/>
        <v>#DIV/0!</v>
      </c>
      <c r="R15" s="381"/>
    </row>
    <row r="16" spans="1:18" ht="20.100000000000001" customHeight="1">
      <c r="A16" s="609" t="s">
        <v>87</v>
      </c>
      <c r="B16" s="610"/>
      <c r="C16" s="382">
        <f t="shared" si="0"/>
        <v>711714</v>
      </c>
      <c r="D16" s="382">
        <f t="shared" si="0"/>
        <v>347570</v>
      </c>
      <c r="E16" s="383">
        <f t="shared" si="1"/>
        <v>48.835627794310639</v>
      </c>
      <c r="F16" s="389">
        <f>Usluge_po_sluzbama!G205</f>
        <v>49904</v>
      </c>
      <c r="G16" s="389">
        <f>Usluge_po_sluzbama!H205</f>
        <v>7796</v>
      </c>
      <c r="H16" s="383">
        <f t="shared" si="2"/>
        <v>15.621994228919526</v>
      </c>
      <c r="I16" s="389">
        <f>Usluge_po_sluzbama!G217</f>
        <v>661810</v>
      </c>
      <c r="J16" s="382">
        <f>Usluge_po_sluzbama!H217</f>
        <v>339774</v>
      </c>
      <c r="K16" s="383">
        <f t="shared" si="3"/>
        <v>51.340112721173746</v>
      </c>
      <c r="L16" s="387">
        <f>Usluge_po_sluzbama!G230</f>
        <v>214017</v>
      </c>
      <c r="M16" s="387">
        <f>Usluge_po_sluzbama!H230</f>
        <v>103646</v>
      </c>
      <c r="N16" s="383">
        <f t="shared" si="4"/>
        <v>48.428863127695465</v>
      </c>
      <c r="O16" s="390">
        <f>Usluge_po_sluzbama!G249</f>
        <v>4025</v>
      </c>
      <c r="P16" s="382">
        <f>Usluge_po_sluzbama!H249</f>
        <v>1096</v>
      </c>
      <c r="Q16" s="386">
        <f t="shared" si="5"/>
        <v>27.229813664596275</v>
      </c>
      <c r="R16" s="381"/>
    </row>
    <row r="17" spans="1:18" ht="20.100000000000001" customHeight="1">
      <c r="A17" s="609" t="s">
        <v>1841</v>
      </c>
      <c r="B17" s="610"/>
      <c r="C17" s="382">
        <f t="shared" si="0"/>
        <v>0</v>
      </c>
      <c r="D17" s="382">
        <f t="shared" si="0"/>
        <v>0</v>
      </c>
      <c r="E17" s="383" t="e">
        <f t="shared" si="1"/>
        <v>#DIV/0!</v>
      </c>
      <c r="F17" s="389">
        <f>Usluge_po_sluzbama!G261+Usluge_po_sluzbama!G264+Usluge_po_sluzbama!G265+Usluge_po_sluzbama!G266+Usluge_po_sluzbama!G267+Usluge_po_sluzbama!G268+Usluge_po_sluzbama!G269+Usluge_po_sluzbama!G271+Usluge_po_sluzbama!G272+Usluge_po_sluzbama!G273</f>
        <v>0</v>
      </c>
      <c r="G17" s="389">
        <f>Usluge_po_sluzbama!H261+Usluge_po_sluzbama!H264+Usluge_po_sluzbama!H265+Usluge_po_sluzbama!H266+Usluge_po_sluzbama!H267+Usluge_po_sluzbama!H268+Usluge_po_sluzbama!H269+Usluge_po_sluzbama!H271+Usluge_po_sluzbama!H272+Usluge_po_sluzbama!H273</f>
        <v>0</v>
      </c>
      <c r="H17" s="383" t="e">
        <f t="shared" si="2"/>
        <v>#DIV/0!</v>
      </c>
      <c r="I17" s="382"/>
      <c r="J17" s="382"/>
      <c r="K17" s="383" t="e">
        <f t="shared" si="3"/>
        <v>#DIV/0!</v>
      </c>
      <c r="L17" s="388">
        <f>Usluge_po_sluzbama!G262+Usluge_po_sluzbama!G263+Usluge_po_sluzbama!G270</f>
        <v>135</v>
      </c>
      <c r="M17" s="388">
        <f>Usluge_po_sluzbama!H262+Usluge_po_sluzbama!H263+Usluge_po_sluzbama!H270</f>
        <v>59</v>
      </c>
      <c r="N17" s="383">
        <f t="shared" si="4"/>
        <v>43.703703703703702</v>
      </c>
      <c r="O17" s="389">
        <f>Usluge_po_sluzbama!G274</f>
        <v>1919</v>
      </c>
      <c r="P17" s="382">
        <f>Usluge_po_sluzbama!H274</f>
        <v>960</v>
      </c>
      <c r="Q17" s="386">
        <f t="shared" si="5"/>
        <v>50.026055237102661</v>
      </c>
      <c r="R17" s="381"/>
    </row>
    <row r="18" spans="1:18" ht="20.100000000000001" customHeight="1">
      <c r="A18" s="609" t="s">
        <v>1842</v>
      </c>
      <c r="B18" s="610"/>
      <c r="C18" s="382">
        <f t="shared" si="0"/>
        <v>7445</v>
      </c>
      <c r="D18" s="382">
        <f t="shared" si="0"/>
        <v>4101</v>
      </c>
      <c r="E18" s="383">
        <f t="shared" si="1"/>
        <v>55.083948959032917</v>
      </c>
      <c r="F18" s="389">
        <f>Usluge_po_sluzbama!G294</f>
        <v>10</v>
      </c>
      <c r="G18" s="382">
        <f>Usluge_po_sluzbama!H294</f>
        <v>1</v>
      </c>
      <c r="H18" s="383">
        <f t="shared" si="2"/>
        <v>10</v>
      </c>
      <c r="I18" s="389">
        <f>Usluge_po_sluzbama!G287+Usluge_po_sluzbama!G288+Usluge_po_sluzbama!G289+Usluge_po_sluzbama!G290+Usluge_po_sluzbama!G291+Usluge_po_sluzbama!G292+Usluge_po_sluzbama!G293+Usluge_po_sluzbama!G295</f>
        <v>7435</v>
      </c>
      <c r="J18" s="389">
        <f>Usluge_po_sluzbama!H287+Usluge_po_sluzbama!H288+Usluge_po_sluzbama!H289+Usluge_po_sluzbama!H290+Usluge_po_sluzbama!H291+Usluge_po_sluzbama!H292+Usluge_po_sluzbama!H293+Usluge_po_sluzbama!H295</f>
        <v>4100</v>
      </c>
      <c r="K18" s="383">
        <f t="shared" si="3"/>
        <v>55.144586415601879</v>
      </c>
      <c r="L18" s="387">
        <f>Usluge_po_sluzbama!G296</f>
        <v>136300</v>
      </c>
      <c r="M18" s="387">
        <f>Usluge_po_sluzbama!H296</f>
        <v>59121</v>
      </c>
      <c r="N18" s="383">
        <f t="shared" si="4"/>
        <v>43.375641966250917</v>
      </c>
      <c r="O18" s="389">
        <f>Usluge_po_sluzbama!G310</f>
        <v>0</v>
      </c>
      <c r="P18" s="389">
        <f>Usluge_po_sluzbama!H310</f>
        <v>0</v>
      </c>
      <c r="Q18" s="386" t="e">
        <f t="shared" si="5"/>
        <v>#DIV/0!</v>
      </c>
      <c r="R18" s="381"/>
    </row>
    <row r="19" spans="1:18" ht="20.100000000000001" customHeight="1">
      <c r="A19" s="609" t="s">
        <v>88</v>
      </c>
      <c r="B19" s="610"/>
      <c r="C19" s="382">
        <f t="shared" si="0"/>
        <v>0</v>
      </c>
      <c r="D19" s="382">
        <f t="shared" si="0"/>
        <v>0</v>
      </c>
      <c r="E19" s="383" t="e">
        <f t="shared" si="1"/>
        <v>#DIV/0!</v>
      </c>
      <c r="F19" s="382"/>
      <c r="G19" s="384"/>
      <c r="H19" s="383" t="e">
        <f t="shared" si="2"/>
        <v>#DIV/0!</v>
      </c>
      <c r="I19" s="389">
        <f>Usluge_po_sluzbama!G455</f>
        <v>0</v>
      </c>
      <c r="J19" s="382">
        <f>Usluge_po_sluzbama!H455</f>
        <v>0</v>
      </c>
      <c r="K19" s="383" t="e">
        <f t="shared" si="3"/>
        <v>#DIV/0!</v>
      </c>
      <c r="L19" s="411">
        <f>Usluge_po_sluzbama!G460</f>
        <v>0</v>
      </c>
      <c r="M19" s="388">
        <f>Usluge_po_sluzbama!H460</f>
        <v>0</v>
      </c>
      <c r="N19" s="383" t="e">
        <f t="shared" si="4"/>
        <v>#DIV/0!</v>
      </c>
      <c r="O19" s="382"/>
      <c r="P19" s="382"/>
      <c r="Q19" s="386" t="e">
        <f t="shared" si="5"/>
        <v>#DIV/0!</v>
      </c>
      <c r="R19" s="381"/>
    </row>
    <row r="20" spans="1:18" ht="20.100000000000001" customHeight="1">
      <c r="A20" s="609" t="s">
        <v>1843</v>
      </c>
      <c r="B20" s="610"/>
      <c r="C20" s="382">
        <f t="shared" si="0"/>
        <v>0</v>
      </c>
      <c r="D20" s="382">
        <f t="shared" si="0"/>
        <v>0</v>
      </c>
      <c r="E20" s="383" t="e">
        <f t="shared" si="1"/>
        <v>#DIV/0!</v>
      </c>
      <c r="F20" s="382"/>
      <c r="G20" s="384"/>
      <c r="H20" s="383" t="e">
        <f t="shared" si="2"/>
        <v>#DIV/0!</v>
      </c>
      <c r="I20" s="382"/>
      <c r="J20" s="382"/>
      <c r="K20" s="383" t="e">
        <f t="shared" si="3"/>
        <v>#DIV/0!</v>
      </c>
      <c r="L20" s="387">
        <f>Usluge_po_sluzbama!G492</f>
        <v>22807</v>
      </c>
      <c r="M20" s="387">
        <f>Usluge_po_sluzbama!H492</f>
        <v>11187</v>
      </c>
      <c r="N20" s="383">
        <f t="shared" si="4"/>
        <v>49.050730039023108</v>
      </c>
      <c r="O20" s="390">
        <f>Usluge_po_sluzbama!G508</f>
        <v>8640</v>
      </c>
      <c r="P20" s="390">
        <f>Usluge_po_sluzbama!H508</f>
        <v>5014</v>
      </c>
      <c r="Q20" s="386">
        <f t="shared" si="5"/>
        <v>58.032407407407405</v>
      </c>
      <c r="R20" s="381"/>
    </row>
    <row r="21" spans="1:18" s="392" customFormat="1" ht="20.100000000000001" customHeight="1">
      <c r="A21" s="615" t="s">
        <v>1844</v>
      </c>
      <c r="B21" s="616"/>
      <c r="C21" s="382">
        <f t="shared" si="0"/>
        <v>38123</v>
      </c>
      <c r="D21" s="382">
        <f t="shared" si="0"/>
        <v>16505</v>
      </c>
      <c r="E21" s="383">
        <f t="shared" si="1"/>
        <v>43.294074443249478</v>
      </c>
      <c r="F21" s="390">
        <f>Usluge_po_sluzbama!G718</f>
        <v>25493</v>
      </c>
      <c r="G21" s="390">
        <f>Usluge_po_sluzbama!H718</f>
        <v>10778</v>
      </c>
      <c r="H21" s="383">
        <f t="shared" si="2"/>
        <v>42.278272466951712</v>
      </c>
      <c r="I21" s="390">
        <f>Usluge_po_sluzbama!G740+Usluge_po_sluzbama!G745+Usluge_po_sluzbama!G534</f>
        <v>12630</v>
      </c>
      <c r="J21" s="390">
        <f>Usluge_po_sluzbama!H740+Usluge_po_sluzbama!H745+Usluge_po_sluzbama!H534</f>
        <v>5727</v>
      </c>
      <c r="K21" s="383">
        <f t="shared" si="3"/>
        <v>45.344418052256529</v>
      </c>
      <c r="L21" s="387">
        <f>Usluge_po_sluzbama!G873</f>
        <v>90723</v>
      </c>
      <c r="M21" s="387">
        <f>Usluge_po_sluzbama!H873</f>
        <v>37044</v>
      </c>
      <c r="N21" s="383">
        <f t="shared" si="4"/>
        <v>40.831983069342947</v>
      </c>
      <c r="O21" s="390">
        <f>Usluge_po_sluzbama!G732</f>
        <v>14060</v>
      </c>
      <c r="P21" s="390">
        <f>Usluge_po_sluzbama!H732</f>
        <v>6763</v>
      </c>
      <c r="Q21" s="386">
        <f t="shared" si="5"/>
        <v>48.100995732574681</v>
      </c>
      <c r="R21" s="391"/>
    </row>
    <row r="22" spans="1:18" ht="20.100000000000001" customHeight="1">
      <c r="A22" s="609" t="s">
        <v>92</v>
      </c>
      <c r="B22" s="610"/>
      <c r="C22" s="382">
        <f t="shared" si="0"/>
        <v>0</v>
      </c>
      <c r="D22" s="382">
        <f t="shared" si="0"/>
        <v>0</v>
      </c>
      <c r="E22" s="383" t="e">
        <f t="shared" si="1"/>
        <v>#DIV/0!</v>
      </c>
      <c r="F22" s="382"/>
      <c r="G22" s="384"/>
      <c r="H22" s="383" t="e">
        <f t="shared" si="2"/>
        <v>#DIV/0!</v>
      </c>
      <c r="I22" s="382"/>
      <c r="J22" s="382"/>
      <c r="K22" s="383" t="e">
        <f t="shared" si="3"/>
        <v>#DIV/0!</v>
      </c>
      <c r="L22" s="387">
        <f>Usluge_po_sluzbama!G450</f>
        <v>1327114</v>
      </c>
      <c r="M22" s="388">
        <f>Usluge_po_sluzbama!H450</f>
        <v>639650</v>
      </c>
      <c r="N22" s="383">
        <f t="shared" si="4"/>
        <v>48.198572240214482</v>
      </c>
      <c r="O22" s="382"/>
      <c r="P22" s="382"/>
      <c r="Q22" s="386" t="e">
        <f t="shared" si="5"/>
        <v>#DIV/0!</v>
      </c>
      <c r="R22" s="381"/>
    </row>
    <row r="23" spans="1:18" ht="20.100000000000001" customHeight="1">
      <c r="A23" s="609" t="s">
        <v>91</v>
      </c>
      <c r="B23" s="610"/>
      <c r="C23" s="382">
        <f t="shared" si="0"/>
        <v>22910</v>
      </c>
      <c r="D23" s="382">
        <f t="shared" si="0"/>
        <v>11532</v>
      </c>
      <c r="E23" s="383">
        <f t="shared" si="1"/>
        <v>50.336097773897862</v>
      </c>
      <c r="F23" s="389">
        <f>Usluge_po_sluzbama!G531+Usluge_po_sluzbama!G532</f>
        <v>2520</v>
      </c>
      <c r="G23" s="389">
        <f>Usluge_po_sluzbama!H531+Usluge_po_sluzbama!H532</f>
        <v>0</v>
      </c>
      <c r="H23" s="383">
        <f t="shared" si="2"/>
        <v>0</v>
      </c>
      <c r="I23" s="390">
        <f>Usluge_po_sluzbama!G525+Usluge_po_sluzbama!G526+Usluge_po_sluzbama!G529+Usluge_po_sluzbama!G530</f>
        <v>20390</v>
      </c>
      <c r="J23" s="390">
        <f>Usluge_po_sluzbama!H525+Usluge_po_sluzbama!H526+Usluge_po_sluzbama!H529+Usluge_po_sluzbama!H530</f>
        <v>11532</v>
      </c>
      <c r="K23" s="383">
        <f t="shared" si="3"/>
        <v>56.557135850907301</v>
      </c>
      <c r="L23" s="388"/>
      <c r="M23" s="388"/>
      <c r="N23" s="383" t="e">
        <f t="shared" si="4"/>
        <v>#DIV/0!</v>
      </c>
      <c r="O23" s="382"/>
      <c r="P23" s="382"/>
      <c r="Q23" s="386" t="e">
        <f t="shared" si="5"/>
        <v>#DIV/0!</v>
      </c>
      <c r="R23" s="381"/>
    </row>
    <row r="24" spans="1:18" ht="20.100000000000001" customHeight="1">
      <c r="A24" s="609" t="s">
        <v>1845</v>
      </c>
      <c r="B24" s="610"/>
      <c r="C24" s="382">
        <f t="shared" si="0"/>
        <v>9978</v>
      </c>
      <c r="D24" s="382">
        <f t="shared" si="0"/>
        <v>4664</v>
      </c>
      <c r="E24" s="383">
        <f t="shared" si="1"/>
        <v>46.742834235317702</v>
      </c>
      <c r="F24" s="382"/>
      <c r="G24" s="382"/>
      <c r="H24" s="383" t="e">
        <f t="shared" si="2"/>
        <v>#DIV/0!</v>
      </c>
      <c r="I24" s="390">
        <f>Usluge_po_sluzbama!G541</f>
        <v>9978</v>
      </c>
      <c r="J24" s="390">
        <f>Usluge_po_sluzbama!H541</f>
        <v>4664</v>
      </c>
      <c r="K24" s="383">
        <f t="shared" si="3"/>
        <v>46.742834235317702</v>
      </c>
      <c r="L24" s="388"/>
      <c r="M24" s="388"/>
      <c r="N24" s="383" t="e">
        <f t="shared" si="4"/>
        <v>#DIV/0!</v>
      </c>
      <c r="O24" s="382"/>
      <c r="P24" s="382"/>
      <c r="Q24" s="386" t="e">
        <f t="shared" si="5"/>
        <v>#DIV/0!</v>
      </c>
      <c r="R24" s="381"/>
    </row>
    <row r="25" spans="1:18" ht="20.100000000000001" customHeight="1">
      <c r="A25" s="612" t="s">
        <v>94</v>
      </c>
      <c r="B25" s="393" t="s">
        <v>95</v>
      </c>
      <c r="C25" s="382">
        <f t="shared" si="0"/>
        <v>21250</v>
      </c>
      <c r="D25" s="382">
        <f t="shared" si="0"/>
        <v>10529</v>
      </c>
      <c r="E25" s="383">
        <f t="shared" si="1"/>
        <v>49.548235294117646</v>
      </c>
      <c r="F25" s="382"/>
      <c r="G25" s="384"/>
      <c r="H25" s="383" t="e">
        <f t="shared" si="2"/>
        <v>#DIV/0!</v>
      </c>
      <c r="I25" s="390">
        <f>Usluge_po_sluzbama!G558</f>
        <v>21250</v>
      </c>
      <c r="J25" s="390">
        <f>Usluge_po_sluzbama!H558</f>
        <v>10529</v>
      </c>
      <c r="K25" s="383">
        <f t="shared" si="3"/>
        <v>49.548235294117646</v>
      </c>
      <c r="L25" s="387">
        <f>Usluge_po_sluzbama!G568</f>
        <v>33335</v>
      </c>
      <c r="M25" s="387">
        <f>Usluge_po_sluzbama!H568</f>
        <v>16470</v>
      </c>
      <c r="N25" s="383">
        <f t="shared" si="4"/>
        <v>49.407529623518826</v>
      </c>
      <c r="O25" s="389">
        <f>Usluge_po_sluzbama!G578</f>
        <v>0</v>
      </c>
      <c r="P25" s="389">
        <f>Usluge_po_sluzbama!H578</f>
        <v>0</v>
      </c>
      <c r="Q25" s="386" t="e">
        <f t="shared" si="5"/>
        <v>#DIV/0!</v>
      </c>
      <c r="R25" s="381"/>
    </row>
    <row r="26" spans="1:18" ht="20.100000000000001" customHeight="1">
      <c r="A26" s="612"/>
      <c r="B26" s="393" t="s">
        <v>1846</v>
      </c>
      <c r="C26" s="382">
        <f t="shared" si="0"/>
        <v>0</v>
      </c>
      <c r="D26" s="382">
        <f t="shared" si="0"/>
        <v>0</v>
      </c>
      <c r="E26" s="383" t="e">
        <f t="shared" si="1"/>
        <v>#DIV/0!</v>
      </c>
      <c r="F26" s="382"/>
      <c r="G26" s="384"/>
      <c r="H26" s="383" t="e">
        <f t="shared" si="2"/>
        <v>#DIV/0!</v>
      </c>
      <c r="I26" s="382"/>
      <c r="J26" s="382"/>
      <c r="K26" s="383" t="e">
        <f t="shared" si="3"/>
        <v>#DIV/0!</v>
      </c>
      <c r="L26" s="388"/>
      <c r="M26" s="388"/>
      <c r="N26" s="383" t="e">
        <f t="shared" si="4"/>
        <v>#DIV/0!</v>
      </c>
      <c r="O26" s="382"/>
      <c r="P26" s="382"/>
      <c r="Q26" s="386" t="e">
        <f t="shared" si="5"/>
        <v>#DIV/0!</v>
      </c>
      <c r="R26" s="381"/>
    </row>
    <row r="27" spans="1:18" ht="20.100000000000001" customHeight="1">
      <c r="A27" s="612"/>
      <c r="B27" s="393" t="s">
        <v>1847</v>
      </c>
      <c r="C27" s="382">
        <f t="shared" si="0"/>
        <v>22991</v>
      </c>
      <c r="D27" s="382">
        <f t="shared" si="0"/>
        <v>12928</v>
      </c>
      <c r="E27" s="383">
        <f t="shared" si="1"/>
        <v>56.230698969161843</v>
      </c>
      <c r="F27" s="389">
        <f>Usluge_po_sluzbama!G604+Usluge_po_sluzbama!G605+Usluge_po_sluzbama!G606+Usluge_po_sluzbama!G607</f>
        <v>2646</v>
      </c>
      <c r="G27" s="382">
        <f>Usluge_po_sluzbama!H604+Usluge_po_sluzbama!H605+Usluge_po_sluzbama!H606+Usluge_po_sluzbama!H607</f>
        <v>1169</v>
      </c>
      <c r="H27" s="383">
        <f t="shared" si="2"/>
        <v>44.179894179894177</v>
      </c>
      <c r="I27" s="389">
        <f>Usluge_po_sluzbama!G608+Usluge_po_sluzbama!G609+Usluge_po_sluzbama!G610+Usluge_po_sluzbama!G611</f>
        <v>20345</v>
      </c>
      <c r="J27" s="382">
        <f>Usluge_po_sluzbama!H608+Usluge_po_sluzbama!H609+Usluge_po_sluzbama!H610+Usluge_po_sluzbama!H611</f>
        <v>11759</v>
      </c>
      <c r="K27" s="383">
        <f t="shared" si="3"/>
        <v>57.79798476284099</v>
      </c>
      <c r="L27" s="387">
        <f>Usluge_po_sluzbama!G612</f>
        <v>24630</v>
      </c>
      <c r="M27" s="387">
        <f>Usluge_po_sluzbama!H612</f>
        <v>12631</v>
      </c>
      <c r="N27" s="383">
        <f t="shared" si="4"/>
        <v>51.282988225740965</v>
      </c>
      <c r="O27" s="382"/>
      <c r="P27" s="382"/>
      <c r="Q27" s="386" t="e">
        <f t="shared" si="5"/>
        <v>#DIV/0!</v>
      </c>
      <c r="R27" s="381"/>
    </row>
    <row r="28" spans="1:18" ht="24.75" customHeight="1">
      <c r="A28" s="612"/>
      <c r="B28" s="393" t="s">
        <v>1848</v>
      </c>
      <c r="C28" s="382">
        <f t="shared" si="0"/>
        <v>26876</v>
      </c>
      <c r="D28" s="382">
        <f t="shared" si="0"/>
        <v>14054</v>
      </c>
      <c r="E28" s="383">
        <f t="shared" si="1"/>
        <v>52.292007739246912</v>
      </c>
      <c r="F28" s="389">
        <f>Usluge_po_sluzbama!G627+Usluge_po_sluzbama!G628+Usluge_po_sluzbama!G629</f>
        <v>1896</v>
      </c>
      <c r="G28" s="382">
        <f>Usluge_po_sluzbama!H627+Usluge_po_sluzbama!H628+Usluge_po_sluzbama!H629</f>
        <v>1104</v>
      </c>
      <c r="H28" s="383">
        <f t="shared" si="2"/>
        <v>58.22784810126582</v>
      </c>
      <c r="I28" s="389">
        <f>Usluge_po_sluzbama!G630+Usluge_po_sluzbama!G631+Usluge_po_sluzbama!G632+Usluge_po_sluzbama!G633+Usluge_po_sluzbama!G634+Usluge_po_sluzbama!G635</f>
        <v>24980</v>
      </c>
      <c r="J28" s="382">
        <f>Usluge_po_sluzbama!H630+Usluge_po_sluzbama!H631+Usluge_po_sluzbama!H632+Usluge_po_sluzbama!H633+Usluge_po_sluzbama!H634+Usluge_po_sluzbama!H635</f>
        <v>12950</v>
      </c>
      <c r="K28" s="383">
        <f t="shared" si="3"/>
        <v>51.841473178542827</v>
      </c>
      <c r="L28" s="387">
        <f>Usluge_po_sluzbama!G636</f>
        <v>380909</v>
      </c>
      <c r="M28" s="387">
        <f>Usluge_po_sluzbama!H636</f>
        <v>179163</v>
      </c>
      <c r="N28" s="383">
        <f t="shared" si="4"/>
        <v>47.035643683924505</v>
      </c>
      <c r="O28" s="382"/>
      <c r="P28" s="382"/>
      <c r="Q28" s="386" t="e">
        <f t="shared" si="5"/>
        <v>#DIV/0!</v>
      </c>
      <c r="R28" s="381"/>
    </row>
    <row r="29" spans="1:18" ht="20.100000000000001" customHeight="1">
      <c r="A29" s="612"/>
      <c r="B29" s="393" t="s">
        <v>101</v>
      </c>
      <c r="C29" s="382">
        <f t="shared" si="0"/>
        <v>18593</v>
      </c>
      <c r="D29" s="382">
        <f t="shared" si="0"/>
        <v>7047</v>
      </c>
      <c r="E29" s="383">
        <f t="shared" si="1"/>
        <v>37.901360727155378</v>
      </c>
      <c r="F29" s="389">
        <f>Usluge_po_sluzbama!G664+Usluge_po_sluzbama!G665+Usluge_po_sluzbama!G666</f>
        <v>1873</v>
      </c>
      <c r="G29" s="382">
        <f>Usluge_po_sluzbama!H664+Usluge_po_sluzbama!H665+Usluge_po_sluzbama!H666</f>
        <v>1125</v>
      </c>
      <c r="H29" s="383">
        <f t="shared" si="2"/>
        <v>60.064068339562205</v>
      </c>
      <c r="I29" s="389">
        <f>Usluge_po_sluzbama!G667+Usluge_po_sluzbama!G668+Usluge_po_sluzbama!G669+Usluge_po_sluzbama!G670</f>
        <v>16720</v>
      </c>
      <c r="J29" s="382">
        <f>Usluge_po_sluzbama!H667+Usluge_po_sluzbama!H668+Usluge_po_sluzbama!H669+Usluge_po_sluzbama!H670</f>
        <v>5922</v>
      </c>
      <c r="K29" s="383">
        <f t="shared" si="3"/>
        <v>35.418660287081337</v>
      </c>
      <c r="L29" s="390">
        <f>Usluge_po_sluzbama!G671</f>
        <v>12200</v>
      </c>
      <c r="M29" s="390">
        <f>Usluge_po_sluzbama!H671</f>
        <v>5132</v>
      </c>
      <c r="N29" s="383">
        <f t="shared" si="4"/>
        <v>42.065573770491802</v>
      </c>
      <c r="O29" s="382"/>
      <c r="P29" s="382"/>
      <c r="Q29" s="386" t="e">
        <f t="shared" si="5"/>
        <v>#DIV/0!</v>
      </c>
      <c r="R29" s="381"/>
    </row>
    <row r="30" spans="1:18" ht="24" customHeight="1">
      <c r="A30" s="612"/>
      <c r="B30" s="393" t="s">
        <v>103</v>
      </c>
      <c r="C30" s="382">
        <f t="shared" si="0"/>
        <v>6230</v>
      </c>
      <c r="D30" s="382">
        <f t="shared" si="0"/>
        <v>2626</v>
      </c>
      <c r="E30" s="383">
        <f t="shared" si="1"/>
        <v>42.150882825040128</v>
      </c>
      <c r="F30" s="382"/>
      <c r="G30" s="384"/>
      <c r="H30" s="383" t="e">
        <f t="shared" si="2"/>
        <v>#DIV/0!</v>
      </c>
      <c r="I30" s="390">
        <f>Usluge_po_sluzbama!G683</f>
        <v>6230</v>
      </c>
      <c r="J30" s="390">
        <f>Usluge_po_sluzbama!H683</f>
        <v>2626</v>
      </c>
      <c r="K30" s="383">
        <f t="shared" si="3"/>
        <v>42.150882825040128</v>
      </c>
      <c r="L30" s="390">
        <f>Usluge_po_sluzbama!G690</f>
        <v>3670</v>
      </c>
      <c r="M30" s="390">
        <f>Usluge_po_sluzbama!H690</f>
        <v>1742</v>
      </c>
      <c r="N30" s="383">
        <f t="shared" si="4"/>
        <v>47.465940054495917</v>
      </c>
      <c r="O30" s="390">
        <f>Usluge_po_sluzbama!G695</f>
        <v>65</v>
      </c>
      <c r="P30" s="390">
        <f>Usluge_po_sluzbama!H695</f>
        <v>27</v>
      </c>
      <c r="Q30" s="386">
        <f t="shared" si="5"/>
        <v>41.53846153846154</v>
      </c>
      <c r="R30" s="381"/>
    </row>
    <row r="31" spans="1:18" ht="20.100000000000001" customHeight="1">
      <c r="A31" s="612"/>
      <c r="B31" s="393" t="s">
        <v>1849</v>
      </c>
      <c r="C31" s="382"/>
      <c r="D31" s="382"/>
      <c r="E31" s="383" t="e">
        <f t="shared" si="1"/>
        <v>#DIV/0!</v>
      </c>
      <c r="F31" s="382"/>
      <c r="G31" s="384"/>
      <c r="H31" s="383" t="e">
        <f t="shared" si="2"/>
        <v>#DIV/0!</v>
      </c>
      <c r="I31" s="390">
        <f>Usluge_po_sluzbama!G701</f>
        <v>0</v>
      </c>
      <c r="J31" s="390">
        <f>Usluge_po_sluzbama!H701</f>
        <v>0</v>
      </c>
      <c r="K31" s="383" t="e">
        <f t="shared" si="3"/>
        <v>#DIV/0!</v>
      </c>
      <c r="L31" s="389">
        <f>Usluge_po_sluzbama!G708</f>
        <v>0</v>
      </c>
      <c r="M31" s="389">
        <f>Usluge_po_sluzbama!H708</f>
        <v>0</v>
      </c>
      <c r="N31" s="383" t="e">
        <f t="shared" si="4"/>
        <v>#DIV/0!</v>
      </c>
      <c r="O31" s="382"/>
      <c r="P31" s="382"/>
      <c r="Q31" s="386" t="e">
        <f t="shared" si="5"/>
        <v>#DIV/0!</v>
      </c>
      <c r="R31" s="381"/>
    </row>
    <row r="32" spans="1:18" ht="20.100000000000001" customHeight="1">
      <c r="A32" s="612"/>
      <c r="B32" s="393" t="s">
        <v>1850</v>
      </c>
      <c r="C32" s="382"/>
      <c r="D32" s="382"/>
      <c r="E32" s="383" t="e">
        <f t="shared" si="1"/>
        <v>#DIV/0!</v>
      </c>
      <c r="F32" s="382"/>
      <c r="G32" s="382"/>
      <c r="H32" s="383" t="e">
        <f t="shared" si="2"/>
        <v>#DIV/0!</v>
      </c>
      <c r="I32" s="382"/>
      <c r="J32" s="382"/>
      <c r="K32" s="383" t="e">
        <f t="shared" si="3"/>
        <v>#DIV/0!</v>
      </c>
      <c r="L32" s="382"/>
      <c r="M32" s="382"/>
      <c r="N32" s="383" t="e">
        <f t="shared" si="4"/>
        <v>#DIV/0!</v>
      </c>
      <c r="O32" s="382"/>
      <c r="P32" s="382"/>
      <c r="Q32" s="386" t="e">
        <f t="shared" si="5"/>
        <v>#DIV/0!</v>
      </c>
      <c r="R32" s="381"/>
    </row>
    <row r="33" spans="1:18" ht="20.100000000000001" customHeight="1">
      <c r="A33" s="612"/>
      <c r="B33" s="393" t="s">
        <v>1851</v>
      </c>
      <c r="C33" s="382"/>
      <c r="D33" s="382"/>
      <c r="E33" s="383" t="e">
        <f t="shared" si="1"/>
        <v>#DIV/0!</v>
      </c>
      <c r="F33" s="394"/>
      <c r="G33" s="394"/>
      <c r="H33" s="383" t="e">
        <f t="shared" si="2"/>
        <v>#DIV/0!</v>
      </c>
      <c r="I33" s="382"/>
      <c r="J33" s="382"/>
      <c r="K33" s="383" t="e">
        <f t="shared" si="3"/>
        <v>#DIV/0!</v>
      </c>
      <c r="L33" s="382"/>
      <c r="M33" s="382"/>
      <c r="N33" s="383" t="e">
        <f t="shared" si="4"/>
        <v>#DIV/0!</v>
      </c>
      <c r="O33" s="382"/>
      <c r="P33" s="382"/>
      <c r="Q33" s="386" t="e">
        <f t="shared" si="5"/>
        <v>#DIV/0!</v>
      </c>
      <c r="R33" s="381"/>
    </row>
    <row r="34" spans="1:18" ht="20.100000000000001" customHeight="1">
      <c r="A34" s="612"/>
      <c r="B34" s="393" t="s">
        <v>1852</v>
      </c>
      <c r="C34" s="382"/>
      <c r="D34" s="382"/>
      <c r="E34" s="383" t="e">
        <f t="shared" si="1"/>
        <v>#DIV/0!</v>
      </c>
      <c r="F34" s="394"/>
      <c r="G34" s="384"/>
      <c r="H34" s="383" t="e">
        <f t="shared" si="2"/>
        <v>#DIV/0!</v>
      </c>
      <c r="I34" s="382"/>
      <c r="J34" s="382"/>
      <c r="K34" s="383" t="e">
        <f t="shared" si="3"/>
        <v>#DIV/0!</v>
      </c>
      <c r="L34" s="411">
        <f>Usluge_po_sluzbama!G887</f>
        <v>0</v>
      </c>
      <c r="M34" s="388">
        <f>Usluge_po_sluzbama!H887</f>
        <v>0</v>
      </c>
      <c r="N34" s="395" t="e">
        <f t="shared" si="4"/>
        <v>#DIV/0!</v>
      </c>
      <c r="O34" s="382"/>
      <c r="P34" s="382"/>
      <c r="Q34" s="386" t="e">
        <f t="shared" si="5"/>
        <v>#DIV/0!</v>
      </c>
      <c r="R34" s="381"/>
    </row>
    <row r="35" spans="1:18" ht="27" customHeight="1" thickBot="1">
      <c r="A35" s="613" t="s">
        <v>71</v>
      </c>
      <c r="B35" s="614"/>
      <c r="C35" s="396">
        <f>F35+I35</f>
        <v>1214057</v>
      </c>
      <c r="D35" s="396">
        <f>G35+J35</f>
        <v>572132</v>
      </c>
      <c r="E35" s="397">
        <f t="shared" si="1"/>
        <v>47.125629192039582</v>
      </c>
      <c r="F35" s="396">
        <f t="shared" ref="F35:P35" si="6">SUM(F10:F34)</f>
        <v>194839</v>
      </c>
      <c r="G35" s="396">
        <f t="shared" si="6"/>
        <v>61364</v>
      </c>
      <c r="H35" s="397">
        <f t="shared" si="2"/>
        <v>31.494721282700077</v>
      </c>
      <c r="I35" s="396">
        <f t="shared" si="6"/>
        <v>1019218</v>
      </c>
      <c r="J35" s="396">
        <f t="shared" si="6"/>
        <v>510768</v>
      </c>
      <c r="K35" s="397">
        <f t="shared" si="3"/>
        <v>50.113714632198416</v>
      </c>
      <c r="L35" s="396">
        <f t="shared" si="6"/>
        <v>2300280</v>
      </c>
      <c r="M35" s="396">
        <f t="shared" si="6"/>
        <v>1091194</v>
      </c>
      <c r="N35" s="397">
        <f t="shared" si="4"/>
        <v>47.437442398316726</v>
      </c>
      <c r="O35" s="396">
        <f t="shared" si="6"/>
        <v>33595</v>
      </c>
      <c r="P35" s="396">
        <f t="shared" si="6"/>
        <v>15554</v>
      </c>
      <c r="Q35" s="398">
        <f t="shared" si="5"/>
        <v>46.298556332787619</v>
      </c>
      <c r="R35" s="381"/>
    </row>
    <row r="36" spans="1:18">
      <c r="A36" s="399" t="s">
        <v>1853</v>
      </c>
    </row>
    <row r="38" spans="1:18">
      <c r="B38" s="379" t="s">
        <v>1854</v>
      </c>
      <c r="C38" s="379">
        <f>SUM(C10:C34)</f>
        <v>1214057</v>
      </c>
      <c r="D38" s="379">
        <f>SUM(D10:D34)</f>
        <v>572132</v>
      </c>
      <c r="F38" s="379">
        <f>SUM(F10:F34)</f>
        <v>194839</v>
      </c>
      <c r="G38" s="379">
        <f>SUM(G10:G34)</f>
        <v>61364</v>
      </c>
      <c r="I38" s="379">
        <f>SUM(I10:I34)</f>
        <v>1019218</v>
      </c>
      <c r="J38" s="379">
        <f>SUM(J10:J34)</f>
        <v>510768</v>
      </c>
      <c r="L38" s="379">
        <f>SUM(L10:L34)</f>
        <v>2300280</v>
      </c>
      <c r="M38" s="379">
        <f>SUM(M10:M34)</f>
        <v>1091194</v>
      </c>
      <c r="O38" s="379">
        <f>SUM(O10:O34)</f>
        <v>33595</v>
      </c>
      <c r="P38" s="379">
        <f>SUM(P10:P34)</f>
        <v>15554</v>
      </c>
    </row>
    <row r="40" spans="1:18">
      <c r="B40" s="379" t="s">
        <v>1855</v>
      </c>
      <c r="C40" s="400">
        <v>1689877</v>
      </c>
      <c r="D40" s="401"/>
      <c r="E40" s="402"/>
      <c r="F40" s="401"/>
      <c r="J40" s="379">
        <f>+C35+L35+O35</f>
        <v>3547932</v>
      </c>
      <c r="P40" s="379">
        <f>+G35*100/D35</f>
        <v>10.725496913299729</v>
      </c>
    </row>
    <row r="41" spans="1:18">
      <c r="B41" s="379" t="s">
        <v>1856</v>
      </c>
      <c r="C41" s="401">
        <f>C35+L35+O35</f>
        <v>3547932</v>
      </c>
      <c r="D41" s="403">
        <f>D35+M35+P35</f>
        <v>1678880</v>
      </c>
      <c r="E41" s="402">
        <f>D41/C41*100</f>
        <v>47.319959909039973</v>
      </c>
    </row>
    <row r="42" spans="1:18">
      <c r="C42" s="402"/>
      <c r="D42" s="404">
        <f>+D41/C40*100</f>
        <v>99.349242578010106</v>
      </c>
      <c r="E42" s="379" t="s">
        <v>1839</v>
      </c>
      <c r="J42" s="405">
        <f>Usluge_po_sluzbama!G317</f>
        <v>3800</v>
      </c>
      <c r="K42" s="405">
        <f>Usluge_po_sluzbama!H317</f>
        <v>879</v>
      </c>
      <c r="M42" s="379">
        <f>+D35+M35+P35+K43</f>
        <v>1678880</v>
      </c>
    </row>
    <row r="43" spans="1:18">
      <c r="C43" s="406"/>
      <c r="D43" s="406"/>
      <c r="J43" s="407">
        <f>Usluge_po_sluzbama!G487</f>
        <v>0</v>
      </c>
      <c r="K43" s="407">
        <f>Usluge_po_sluzbama!H487</f>
        <v>0</v>
      </c>
    </row>
    <row r="44" spans="1:18">
      <c r="J44" s="408">
        <f>C41+J42+J43</f>
        <v>3551732</v>
      </c>
      <c r="K44" s="408">
        <f>D41+K42+K43</f>
        <v>1679759</v>
      </c>
    </row>
  </sheetData>
  <mergeCells count="40">
    <mergeCell ref="A25:A34"/>
    <mergeCell ref="A35:B35"/>
    <mergeCell ref="A19:B19"/>
    <mergeCell ref="A20:B20"/>
    <mergeCell ref="A21:B21"/>
    <mergeCell ref="A22:B22"/>
    <mergeCell ref="A23:B23"/>
    <mergeCell ref="A24:B24"/>
    <mergeCell ref="I6:I9"/>
    <mergeCell ref="J6:J9"/>
    <mergeCell ref="K6:K9"/>
    <mergeCell ref="A10:B10"/>
    <mergeCell ref="A11:B11"/>
    <mergeCell ref="E6:E9"/>
    <mergeCell ref="F6:F9"/>
    <mergeCell ref="G6:G9"/>
    <mergeCell ref="H6:H9"/>
    <mergeCell ref="A18:B18"/>
    <mergeCell ref="A12:B12"/>
    <mergeCell ref="A13:B13"/>
    <mergeCell ref="A14:B14"/>
    <mergeCell ref="A15:B15"/>
    <mergeCell ref="A16:B16"/>
    <mergeCell ref="A17:B17"/>
    <mergeCell ref="A1:Q1"/>
    <mergeCell ref="A3:B9"/>
    <mergeCell ref="C3:K3"/>
    <mergeCell ref="L3:N3"/>
    <mergeCell ref="O3:Q3"/>
    <mergeCell ref="C4:E5"/>
    <mergeCell ref="F4:H5"/>
    <mergeCell ref="I4:K5"/>
    <mergeCell ref="L4:L9"/>
    <mergeCell ref="M4:M9"/>
    <mergeCell ref="N4:N9"/>
    <mergeCell ref="O4:O9"/>
    <mergeCell ref="P4:P9"/>
    <mergeCell ref="Q4:Q9"/>
    <mergeCell ref="C6:C9"/>
    <mergeCell ref="D6:D9"/>
  </mergeCells>
  <pageMargins left="0.7" right="0.7" top="0.75" bottom="0.75" header="0.3" footer="0.3"/>
  <pageSetup paperSize="9" scale="63" orientation="landscape" r:id="rId1"/>
  <colBreaks count="1" manualBreakCount="1">
    <brk id="17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S12" sqref="S12"/>
    </sheetView>
  </sheetViews>
  <sheetFormatPr defaultColWidth="9.109375" defaultRowHeight="13.2"/>
  <cols>
    <col min="1" max="1" width="9.109375" style="9"/>
    <col min="2" max="2" width="22" style="9" customWidth="1"/>
    <col min="3" max="3" width="8.5546875" style="9" customWidth="1"/>
    <col min="4" max="4" width="7.5546875" style="9" customWidth="1"/>
    <col min="5" max="6" width="6.88671875" style="9" customWidth="1"/>
    <col min="7" max="7" width="6.44140625" style="9" customWidth="1"/>
    <col min="8" max="8" width="6" style="9" customWidth="1"/>
    <col min="9" max="9" width="6.88671875" style="9" customWidth="1"/>
    <col min="10" max="10" width="7" style="9" customWidth="1"/>
    <col min="11" max="11" width="7.33203125" style="9" customWidth="1"/>
    <col min="12" max="12" width="7" style="9" customWidth="1"/>
    <col min="13" max="13" width="7.88671875" style="9" customWidth="1"/>
    <col min="14" max="14" width="6.6640625" style="9" customWidth="1"/>
    <col min="15" max="15" width="8" style="9" customWidth="1"/>
    <col min="16" max="16" width="7.5546875" style="9" customWidth="1"/>
    <col min="17" max="16384" width="9.109375" style="9"/>
  </cols>
  <sheetData>
    <row r="1" spans="1:16" s="8" customFormat="1" ht="14.25" customHeight="1">
      <c r="A1" s="617" t="s">
        <v>8</v>
      </c>
      <c r="B1" s="617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618" t="s">
        <v>1784</v>
      </c>
      <c r="P1" s="618"/>
    </row>
    <row r="2" spans="1:16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31"/>
      <c r="P2" s="31"/>
    </row>
    <row r="3" spans="1:16">
      <c r="A3" s="626" t="s">
        <v>767</v>
      </c>
      <c r="B3" s="626" t="s">
        <v>768</v>
      </c>
      <c r="C3" s="619" t="s">
        <v>769</v>
      </c>
      <c r="D3" s="620"/>
      <c r="E3" s="620"/>
      <c r="F3" s="620"/>
      <c r="G3" s="620"/>
      <c r="H3" s="620"/>
      <c r="I3" s="619" t="s">
        <v>770</v>
      </c>
      <c r="J3" s="620"/>
      <c r="K3" s="620"/>
      <c r="L3" s="620"/>
      <c r="M3" s="620"/>
      <c r="N3" s="620"/>
      <c r="O3" s="628" t="s">
        <v>771</v>
      </c>
      <c r="P3" s="628" t="s">
        <v>772</v>
      </c>
    </row>
    <row r="4" spans="1:16" ht="27.75" customHeight="1">
      <c r="A4" s="627"/>
      <c r="B4" s="627"/>
      <c r="C4" s="621" t="s">
        <v>1787</v>
      </c>
      <c r="D4" s="622"/>
      <c r="E4" s="623"/>
      <c r="F4" s="621" t="s">
        <v>1815</v>
      </c>
      <c r="G4" s="622"/>
      <c r="H4" s="623"/>
      <c r="I4" s="621" t="s">
        <v>1787</v>
      </c>
      <c r="J4" s="622"/>
      <c r="K4" s="623"/>
      <c r="L4" s="621" t="s">
        <v>1815</v>
      </c>
      <c r="M4" s="622"/>
      <c r="N4" s="623"/>
      <c r="O4" s="629"/>
      <c r="P4" s="629"/>
    </row>
    <row r="5" spans="1:16">
      <c r="A5" s="13"/>
      <c r="B5" s="14"/>
      <c r="C5" s="15" t="s">
        <v>71</v>
      </c>
      <c r="D5" s="15" t="s">
        <v>773</v>
      </c>
      <c r="E5" s="15" t="s">
        <v>774</v>
      </c>
      <c r="F5" s="15" t="s">
        <v>71</v>
      </c>
      <c r="G5" s="15" t="s">
        <v>773</v>
      </c>
      <c r="H5" s="15" t="s">
        <v>774</v>
      </c>
      <c r="I5" s="15" t="s">
        <v>71</v>
      </c>
      <c r="J5" s="15" t="s">
        <v>773</v>
      </c>
      <c r="K5" s="15" t="s">
        <v>774</v>
      </c>
      <c r="L5" s="15" t="s">
        <v>71</v>
      </c>
      <c r="M5" s="15" t="s">
        <v>773</v>
      </c>
      <c r="N5" s="15" t="s">
        <v>774</v>
      </c>
      <c r="O5" s="630"/>
      <c r="P5" s="630"/>
    </row>
    <row r="6" spans="1:16">
      <c r="A6" s="16" t="s">
        <v>775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32"/>
      <c r="O6" s="33"/>
      <c r="P6" s="34"/>
    </row>
    <row r="7" spans="1:16" ht="33" customHeight="1">
      <c r="A7" s="19" t="s">
        <v>776</v>
      </c>
      <c r="B7" s="19" t="s">
        <v>777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5"/>
      <c r="O7" s="36"/>
      <c r="P7" s="37"/>
    </row>
    <row r="8" spans="1:16" ht="33" customHeight="1">
      <c r="A8" s="19" t="s">
        <v>776</v>
      </c>
      <c r="B8" s="19" t="s">
        <v>778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38"/>
      <c r="O8" s="39"/>
      <c r="P8" s="37"/>
    </row>
    <row r="9" spans="1:16" ht="33" customHeight="1">
      <c r="A9" s="19" t="s">
        <v>779</v>
      </c>
      <c r="B9" s="19" t="s">
        <v>780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35"/>
      <c r="O9" s="36"/>
      <c r="P9" s="37"/>
    </row>
    <row r="10" spans="1:16">
      <c r="A10" s="22" t="s">
        <v>781</v>
      </c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32"/>
      <c r="O10" s="33"/>
      <c r="P10" s="34"/>
    </row>
    <row r="11" spans="1:16" ht="71.25" customHeight="1">
      <c r="A11" s="19" t="s">
        <v>782</v>
      </c>
      <c r="B11" s="19" t="s">
        <v>783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35"/>
      <c r="O11" s="36"/>
      <c r="P11" s="37"/>
    </row>
    <row r="12" spans="1:16" ht="71.25" customHeight="1">
      <c r="A12" s="19" t="s">
        <v>782</v>
      </c>
      <c r="B12" s="19" t="s">
        <v>784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35"/>
      <c r="O12" s="36"/>
      <c r="P12" s="37"/>
    </row>
    <row r="13" spans="1:16" ht="71.25" customHeight="1">
      <c r="A13" s="19" t="s">
        <v>785</v>
      </c>
      <c r="B13" s="19" t="s">
        <v>786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32"/>
      <c r="O13" s="33"/>
      <c r="P13" s="34"/>
    </row>
    <row r="14" spans="1:16">
      <c r="A14" s="24" t="s">
        <v>787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12"/>
      <c r="O14" s="28"/>
      <c r="P14" s="40"/>
    </row>
    <row r="15" spans="1:16">
      <c r="A15" s="27" t="s">
        <v>788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41"/>
      <c r="O15" s="30"/>
      <c r="P15" s="25"/>
    </row>
    <row r="16" spans="1:16">
      <c r="A16" s="624" t="s">
        <v>71</v>
      </c>
      <c r="B16" s="625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42"/>
      <c r="O16" s="43"/>
      <c r="P16" s="44"/>
    </row>
  </sheetData>
  <mergeCells count="13">
    <mergeCell ref="A16:B16"/>
    <mergeCell ref="A3:A4"/>
    <mergeCell ref="B3:B4"/>
    <mergeCell ref="O3:O5"/>
    <mergeCell ref="P3:P5"/>
    <mergeCell ref="A1:B1"/>
    <mergeCell ref="O1:P1"/>
    <mergeCell ref="C3:H3"/>
    <mergeCell ref="I3:N3"/>
    <mergeCell ref="C4:E4"/>
    <mergeCell ref="F4:H4"/>
    <mergeCell ref="I4:K4"/>
    <mergeCell ref="L4:N4"/>
  </mergeCells>
  <pageMargins left="0.7" right="0.7" top="0.75" bottom="0.75" header="0.3" footer="0.3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zoomScaleSheetLayoutView="100" workbookViewId="0">
      <selection activeCell="U71" sqref="U71"/>
    </sheetView>
  </sheetViews>
  <sheetFormatPr defaultColWidth="9.109375" defaultRowHeight="13.2"/>
  <cols>
    <col min="1" max="1" width="7.5546875" style="427" customWidth="1"/>
    <col min="2" max="2" width="15" style="427" customWidth="1"/>
    <col min="3" max="3" width="8.6640625" style="427" customWidth="1"/>
    <col min="4" max="4" width="25.5546875" style="427" customWidth="1"/>
    <col min="5" max="5" width="12.6640625" style="427" customWidth="1"/>
    <col min="6" max="6" width="10.6640625" style="427" customWidth="1"/>
    <col min="7" max="7" width="9.88671875" style="536" hidden="1" customWidth="1"/>
    <col min="8" max="8" width="8.88671875" style="427" customWidth="1"/>
    <col min="9" max="9" width="10.33203125" style="536" hidden="1" customWidth="1"/>
    <col min="10" max="10" width="13.33203125" style="427" customWidth="1"/>
    <col min="11" max="11" width="14.5546875" style="427" customWidth="1"/>
    <col min="12" max="12" width="5.6640625" style="536" hidden="1" customWidth="1"/>
    <col min="13" max="13" width="8.44140625" style="427" customWidth="1"/>
    <col min="14" max="14" width="9.88671875" style="536" hidden="1" customWidth="1"/>
    <col min="15" max="15" width="11.88671875" style="427" customWidth="1"/>
    <col min="16" max="16" width="15.6640625" style="427" customWidth="1"/>
    <col min="17" max="17" width="11.5546875" style="427" customWidth="1"/>
    <col min="18" max="18" width="6.6640625" style="427" customWidth="1"/>
    <col min="19" max="19" width="4.33203125" style="427" customWidth="1"/>
    <col min="20" max="16384" width="9.109375" style="427"/>
  </cols>
  <sheetData>
    <row r="1" spans="1:19" s="425" customFormat="1" ht="16.5" customHeight="1">
      <c r="A1" s="635" t="s">
        <v>1864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423"/>
      <c r="M1" s="424"/>
      <c r="N1" s="423"/>
      <c r="O1" s="424"/>
      <c r="P1" s="424"/>
      <c r="Q1" s="424"/>
      <c r="R1" s="424"/>
      <c r="S1" s="424"/>
    </row>
    <row r="2" spans="1:19" ht="30" customHeight="1">
      <c r="A2" s="636" t="s">
        <v>789</v>
      </c>
      <c r="B2" s="636" t="s">
        <v>790</v>
      </c>
      <c r="C2" s="636" t="s">
        <v>791</v>
      </c>
      <c r="D2" s="636" t="s">
        <v>792</v>
      </c>
      <c r="E2" s="636" t="s">
        <v>793</v>
      </c>
      <c r="F2" s="636" t="s">
        <v>794</v>
      </c>
      <c r="G2" s="426"/>
      <c r="H2" s="634" t="s">
        <v>795</v>
      </c>
      <c r="I2" s="634"/>
      <c r="J2" s="634"/>
      <c r="K2" s="634"/>
      <c r="L2" s="634"/>
      <c r="M2" s="634"/>
      <c r="N2" s="634"/>
      <c r="O2" s="634"/>
      <c r="P2" s="634"/>
      <c r="Q2" s="634"/>
      <c r="R2" s="634"/>
      <c r="S2" s="634"/>
    </row>
    <row r="3" spans="1:19" ht="29.25" customHeight="1">
      <c r="A3" s="636"/>
      <c r="B3" s="636"/>
      <c r="C3" s="636"/>
      <c r="D3" s="636"/>
      <c r="E3" s="636"/>
      <c r="F3" s="636"/>
      <c r="G3" s="426"/>
      <c r="H3" s="637" t="s">
        <v>1786</v>
      </c>
      <c r="I3" s="637"/>
      <c r="J3" s="637"/>
      <c r="K3" s="637"/>
      <c r="L3" s="428"/>
      <c r="M3" s="637" t="s">
        <v>1865</v>
      </c>
      <c r="N3" s="637"/>
      <c r="O3" s="637"/>
      <c r="P3" s="637"/>
      <c r="Q3" s="631" t="s">
        <v>1866</v>
      </c>
      <c r="R3" s="632"/>
      <c r="S3" s="633"/>
    </row>
    <row r="4" spans="1:19" ht="38.25" customHeight="1">
      <c r="A4" s="636"/>
      <c r="B4" s="636"/>
      <c r="C4" s="636"/>
      <c r="D4" s="636"/>
      <c r="E4" s="636"/>
      <c r="F4" s="636"/>
      <c r="G4" s="426"/>
      <c r="H4" s="429" t="s">
        <v>796</v>
      </c>
      <c r="I4" s="430"/>
      <c r="J4" s="431" t="s">
        <v>797</v>
      </c>
      <c r="K4" s="431" t="s">
        <v>798</v>
      </c>
      <c r="L4" s="426"/>
      <c r="M4" s="429" t="s">
        <v>796</v>
      </c>
      <c r="N4" s="430"/>
      <c r="O4" s="431" t="s">
        <v>797</v>
      </c>
      <c r="P4" s="431" t="s">
        <v>798</v>
      </c>
      <c r="Q4" s="429" t="s">
        <v>796</v>
      </c>
      <c r="R4" s="431" t="s">
        <v>797</v>
      </c>
      <c r="S4" s="431" t="s">
        <v>798</v>
      </c>
    </row>
    <row r="5" spans="1:19" ht="18" customHeight="1">
      <c r="A5" s="431">
        <v>0</v>
      </c>
      <c r="B5" s="431">
        <v>1</v>
      </c>
      <c r="C5" s="432">
        <v>2</v>
      </c>
      <c r="D5" s="432">
        <v>3</v>
      </c>
      <c r="E5" s="432">
        <v>4</v>
      </c>
      <c r="F5" s="432">
        <v>5</v>
      </c>
      <c r="G5" s="433"/>
      <c r="H5" s="432">
        <v>6</v>
      </c>
      <c r="I5" s="433"/>
      <c r="J5" s="432">
        <v>7</v>
      </c>
      <c r="K5" s="432">
        <v>8</v>
      </c>
      <c r="L5" s="433"/>
      <c r="M5" s="432">
        <v>9</v>
      </c>
      <c r="N5" s="433"/>
      <c r="O5" s="432">
        <v>10</v>
      </c>
      <c r="P5" s="432">
        <v>11</v>
      </c>
      <c r="Q5" s="432">
        <v>12</v>
      </c>
      <c r="R5" s="432">
        <v>13</v>
      </c>
      <c r="S5" s="432">
        <v>14</v>
      </c>
    </row>
    <row r="6" spans="1:19" ht="24.9" customHeight="1">
      <c r="A6" s="634" t="s">
        <v>799</v>
      </c>
      <c r="B6" s="434">
        <v>7090791</v>
      </c>
      <c r="C6" s="435" t="s">
        <v>1867</v>
      </c>
      <c r="D6" s="436" t="s">
        <v>1868</v>
      </c>
      <c r="E6" s="437" t="s">
        <v>1869</v>
      </c>
      <c r="F6" s="438" t="s">
        <v>1870</v>
      </c>
      <c r="G6" s="439">
        <v>120</v>
      </c>
      <c r="H6" s="440">
        <f>G6</f>
        <v>120</v>
      </c>
      <c r="I6" s="440">
        <v>270.37</v>
      </c>
      <c r="J6" s="440">
        <v>235.51</v>
      </c>
      <c r="K6" s="441">
        <f>H6*J6</f>
        <v>28261.199999999997</v>
      </c>
      <c r="L6" s="442">
        <v>14</v>
      </c>
      <c r="M6" s="439">
        <f>L6</f>
        <v>14</v>
      </c>
      <c r="N6" s="440">
        <f>I6</f>
        <v>270.37</v>
      </c>
      <c r="O6" s="443">
        <f>N6</f>
        <v>270.37</v>
      </c>
      <c r="P6" s="441">
        <f t="shared" ref="P6:P17" si="0">M6*O6</f>
        <v>3785.1800000000003</v>
      </c>
      <c r="Q6" s="444">
        <f>M6/H6</f>
        <v>0.11666666666666667</v>
      </c>
      <c r="R6" s="444"/>
      <c r="S6" s="445"/>
    </row>
    <row r="7" spans="1:19" ht="24.9" customHeight="1">
      <c r="A7" s="634"/>
      <c r="B7" s="446">
        <v>4150250</v>
      </c>
      <c r="C7" s="447" t="s">
        <v>1871</v>
      </c>
      <c r="D7" s="448" t="s">
        <v>1872</v>
      </c>
      <c r="E7" s="449" t="s">
        <v>1873</v>
      </c>
      <c r="F7" s="450" t="s">
        <v>1874</v>
      </c>
      <c r="G7" s="451">
        <v>15</v>
      </c>
      <c r="H7" s="440">
        <f t="shared" ref="H7:H17" si="1">G7</f>
        <v>15</v>
      </c>
      <c r="I7" s="440">
        <v>150.15</v>
      </c>
      <c r="J7" s="440">
        <f>I7</f>
        <v>150.15</v>
      </c>
      <c r="K7" s="441">
        <f t="shared" ref="K7:K17" si="2">H7*J7</f>
        <v>2252.25</v>
      </c>
      <c r="L7" s="442">
        <v>4</v>
      </c>
      <c r="M7" s="439">
        <f t="shared" ref="M7:M17" si="3">L7</f>
        <v>4</v>
      </c>
      <c r="N7" s="440">
        <f t="shared" ref="N7:N12" si="4">I7</f>
        <v>150.15</v>
      </c>
      <c r="O7" s="443">
        <f t="shared" ref="O7:O17" si="5">N7</f>
        <v>150.15</v>
      </c>
      <c r="P7" s="441">
        <f t="shared" si="0"/>
        <v>600.6</v>
      </c>
      <c r="Q7" s="444">
        <f t="shared" ref="Q7:Q70" si="6">M7/H7</f>
        <v>0.26666666666666666</v>
      </c>
      <c r="R7" s="444"/>
      <c r="S7" s="445"/>
    </row>
    <row r="8" spans="1:19" ht="24.9" customHeight="1">
      <c r="A8" s="634"/>
      <c r="B8" s="446">
        <v>70908801</v>
      </c>
      <c r="C8" s="447" t="s">
        <v>1875</v>
      </c>
      <c r="D8" s="452" t="s">
        <v>1876</v>
      </c>
      <c r="E8" s="453" t="s">
        <v>1877</v>
      </c>
      <c r="F8" s="454" t="s">
        <v>1878</v>
      </c>
      <c r="G8" s="451">
        <v>20</v>
      </c>
      <c r="H8" s="440">
        <f t="shared" si="1"/>
        <v>20</v>
      </c>
      <c r="I8" s="440">
        <v>189.53</v>
      </c>
      <c r="J8" s="440">
        <f>I8</f>
        <v>189.53</v>
      </c>
      <c r="K8" s="441">
        <f t="shared" si="2"/>
        <v>3790.6</v>
      </c>
      <c r="L8" s="442">
        <v>4</v>
      </c>
      <c r="M8" s="439">
        <f t="shared" si="3"/>
        <v>4</v>
      </c>
      <c r="N8" s="440">
        <f t="shared" si="4"/>
        <v>189.53</v>
      </c>
      <c r="O8" s="443">
        <f t="shared" si="5"/>
        <v>189.53</v>
      </c>
      <c r="P8" s="441">
        <f t="shared" si="0"/>
        <v>758.12</v>
      </c>
      <c r="Q8" s="444">
        <f t="shared" si="6"/>
        <v>0.2</v>
      </c>
      <c r="R8" s="444"/>
      <c r="S8" s="445"/>
    </row>
    <row r="9" spans="1:19" ht="24.9" customHeight="1">
      <c r="A9" s="634"/>
      <c r="B9" s="446">
        <v>4090620</v>
      </c>
      <c r="C9" s="447" t="s">
        <v>1879</v>
      </c>
      <c r="D9" s="452" t="s">
        <v>1880</v>
      </c>
      <c r="E9" s="449" t="s">
        <v>1873</v>
      </c>
      <c r="F9" s="450" t="s">
        <v>1881</v>
      </c>
      <c r="G9" s="451">
        <v>40</v>
      </c>
      <c r="H9" s="440">
        <f t="shared" si="1"/>
        <v>40</v>
      </c>
      <c r="I9" s="440">
        <v>77.66</v>
      </c>
      <c r="J9" s="440">
        <f t="shared" ref="J9" si="7">I9</f>
        <v>77.66</v>
      </c>
      <c r="K9" s="441">
        <f t="shared" si="2"/>
        <v>3106.3999999999996</v>
      </c>
      <c r="L9" s="442">
        <v>7</v>
      </c>
      <c r="M9" s="439">
        <f t="shared" si="3"/>
        <v>7</v>
      </c>
      <c r="N9" s="440">
        <f t="shared" si="4"/>
        <v>77.66</v>
      </c>
      <c r="O9" s="443">
        <f t="shared" si="5"/>
        <v>77.66</v>
      </c>
      <c r="P9" s="441">
        <f t="shared" si="0"/>
        <v>543.62</v>
      </c>
      <c r="Q9" s="444">
        <f t="shared" si="6"/>
        <v>0.17499999999999999</v>
      </c>
      <c r="R9" s="444"/>
      <c r="S9" s="445"/>
    </row>
    <row r="10" spans="1:19" ht="24.9" customHeight="1">
      <c r="A10" s="634"/>
      <c r="B10" s="446">
        <v>4090121</v>
      </c>
      <c r="C10" s="447" t="s">
        <v>1882</v>
      </c>
      <c r="D10" s="452" t="s">
        <v>1883</v>
      </c>
      <c r="E10" s="449" t="s">
        <v>1873</v>
      </c>
      <c r="F10" s="450" t="s">
        <v>1881</v>
      </c>
      <c r="G10" s="451">
        <v>60</v>
      </c>
      <c r="H10" s="440">
        <f t="shared" si="1"/>
        <v>60</v>
      </c>
      <c r="I10" s="440">
        <v>276.54000000000002</v>
      </c>
      <c r="J10" s="440">
        <f>I10</f>
        <v>276.54000000000002</v>
      </c>
      <c r="K10" s="441">
        <f t="shared" si="2"/>
        <v>16592.400000000001</v>
      </c>
      <c r="L10" s="442">
        <v>5</v>
      </c>
      <c r="M10" s="439">
        <f t="shared" si="3"/>
        <v>5</v>
      </c>
      <c r="N10" s="440">
        <f t="shared" si="4"/>
        <v>276.54000000000002</v>
      </c>
      <c r="O10" s="443">
        <f t="shared" si="5"/>
        <v>276.54000000000002</v>
      </c>
      <c r="P10" s="441">
        <f t="shared" si="0"/>
        <v>1382.7</v>
      </c>
      <c r="Q10" s="444">
        <f t="shared" si="6"/>
        <v>8.3333333333333329E-2</v>
      </c>
      <c r="R10" s="444"/>
      <c r="S10" s="445"/>
    </row>
    <row r="11" spans="1:19" ht="25.5" customHeight="1">
      <c r="A11" s="634" t="s">
        <v>800</v>
      </c>
      <c r="B11" s="446">
        <v>7090010</v>
      </c>
      <c r="C11" s="447" t="s">
        <v>1884</v>
      </c>
      <c r="D11" s="455" t="s">
        <v>1885</v>
      </c>
      <c r="E11" s="453" t="s">
        <v>1886</v>
      </c>
      <c r="F11" s="454" t="s">
        <v>1887</v>
      </c>
      <c r="G11" s="451">
        <v>10</v>
      </c>
      <c r="H11" s="440">
        <f t="shared" si="1"/>
        <v>10</v>
      </c>
      <c r="I11" s="440">
        <v>223.63</v>
      </c>
      <c r="J11" s="440">
        <f t="shared" ref="J11:J12" si="8">I11</f>
        <v>223.63</v>
      </c>
      <c r="K11" s="441">
        <f t="shared" si="2"/>
        <v>2236.3000000000002</v>
      </c>
      <c r="L11" s="442">
        <v>7</v>
      </c>
      <c r="M11" s="439">
        <f t="shared" si="3"/>
        <v>7</v>
      </c>
      <c r="N11" s="440">
        <f t="shared" si="4"/>
        <v>223.63</v>
      </c>
      <c r="O11" s="443">
        <f t="shared" si="5"/>
        <v>223.63</v>
      </c>
      <c r="P11" s="441">
        <f t="shared" si="0"/>
        <v>1565.4099999999999</v>
      </c>
      <c r="Q11" s="444">
        <f t="shared" si="6"/>
        <v>0.7</v>
      </c>
      <c r="R11" s="444"/>
      <c r="S11" s="445"/>
    </row>
    <row r="12" spans="1:19" ht="24.9" customHeight="1">
      <c r="A12" s="634"/>
      <c r="B12" s="446">
        <v>4153221</v>
      </c>
      <c r="C12" s="447" t="s">
        <v>1888</v>
      </c>
      <c r="D12" s="452" t="s">
        <v>1889</v>
      </c>
      <c r="E12" s="447" t="s">
        <v>1890</v>
      </c>
      <c r="F12" s="453" t="s">
        <v>1891</v>
      </c>
      <c r="G12" s="451">
        <v>10</v>
      </c>
      <c r="H12" s="440">
        <f t="shared" si="1"/>
        <v>10</v>
      </c>
      <c r="I12" s="456">
        <v>124.41</v>
      </c>
      <c r="J12" s="440">
        <f t="shared" si="8"/>
        <v>124.41</v>
      </c>
      <c r="K12" s="441">
        <f t="shared" si="2"/>
        <v>1244.0999999999999</v>
      </c>
      <c r="L12" s="442">
        <v>3</v>
      </c>
      <c r="M12" s="439">
        <f t="shared" si="3"/>
        <v>3</v>
      </c>
      <c r="N12" s="440">
        <f t="shared" si="4"/>
        <v>124.41</v>
      </c>
      <c r="O12" s="443">
        <f t="shared" si="5"/>
        <v>124.41</v>
      </c>
      <c r="P12" s="441">
        <f t="shared" si="0"/>
        <v>373.23</v>
      </c>
      <c r="Q12" s="444">
        <f t="shared" si="6"/>
        <v>0.3</v>
      </c>
      <c r="R12" s="432"/>
      <c r="S12" s="445"/>
    </row>
    <row r="13" spans="1:19" ht="15" customHeight="1">
      <c r="A13" s="457"/>
      <c r="B13" s="458">
        <v>3162033</v>
      </c>
      <c r="C13" s="459"/>
      <c r="D13" s="460" t="s">
        <v>1892</v>
      </c>
      <c r="E13" s="461" t="s">
        <v>1893</v>
      </c>
      <c r="F13" s="461" t="s">
        <v>1894</v>
      </c>
      <c r="G13" s="462">
        <v>30</v>
      </c>
      <c r="H13" s="440">
        <f t="shared" si="1"/>
        <v>30</v>
      </c>
      <c r="I13" s="463">
        <v>207.13</v>
      </c>
      <c r="J13" s="440">
        <v>153.85</v>
      </c>
      <c r="K13" s="441">
        <f t="shared" si="2"/>
        <v>4615.5</v>
      </c>
      <c r="L13" s="442">
        <v>2.5</v>
      </c>
      <c r="M13" s="439">
        <f t="shared" si="3"/>
        <v>2.5</v>
      </c>
      <c r="N13" s="440">
        <f>I13</f>
        <v>207.13</v>
      </c>
      <c r="O13" s="443">
        <f t="shared" si="5"/>
        <v>207.13</v>
      </c>
      <c r="P13" s="441">
        <f t="shared" si="0"/>
        <v>517.82500000000005</v>
      </c>
      <c r="Q13" s="444">
        <f t="shared" si="6"/>
        <v>8.3333333333333329E-2</v>
      </c>
      <c r="R13" s="432"/>
      <c r="S13" s="445"/>
    </row>
    <row r="14" spans="1:19" ht="18.75" customHeight="1">
      <c r="A14" s="457"/>
      <c r="B14" s="464">
        <v>1103630</v>
      </c>
      <c r="C14" s="447"/>
      <c r="D14" s="460" t="s">
        <v>1895</v>
      </c>
      <c r="E14" s="461" t="s">
        <v>1896</v>
      </c>
      <c r="F14" s="461" t="s">
        <v>1897</v>
      </c>
      <c r="G14" s="462">
        <v>5</v>
      </c>
      <c r="H14" s="440">
        <f t="shared" si="1"/>
        <v>5</v>
      </c>
      <c r="I14" s="463">
        <v>144.54</v>
      </c>
      <c r="J14" s="440">
        <v>143.43</v>
      </c>
      <c r="K14" s="441">
        <f t="shared" si="2"/>
        <v>717.15000000000009</v>
      </c>
      <c r="L14" s="442">
        <v>1</v>
      </c>
      <c r="M14" s="439">
        <f t="shared" si="3"/>
        <v>1</v>
      </c>
      <c r="N14" s="440">
        <f>I14</f>
        <v>144.54</v>
      </c>
      <c r="O14" s="443">
        <f t="shared" si="5"/>
        <v>144.54</v>
      </c>
      <c r="P14" s="441">
        <f t="shared" si="0"/>
        <v>144.54</v>
      </c>
      <c r="Q14" s="444">
        <f t="shared" si="6"/>
        <v>0.2</v>
      </c>
      <c r="R14" s="432"/>
      <c r="S14" s="445"/>
    </row>
    <row r="15" spans="1:19" ht="24" customHeight="1">
      <c r="A15" s="457"/>
      <c r="B15" s="464">
        <v>1103631</v>
      </c>
      <c r="C15" s="447"/>
      <c r="D15" s="460" t="s">
        <v>1895</v>
      </c>
      <c r="E15" s="461" t="s">
        <v>1896</v>
      </c>
      <c r="F15" s="461" t="s">
        <v>1898</v>
      </c>
      <c r="G15" s="462">
        <v>5</v>
      </c>
      <c r="H15" s="440">
        <f t="shared" si="1"/>
        <v>5</v>
      </c>
      <c r="I15" s="463">
        <v>289.19</v>
      </c>
      <c r="J15" s="440">
        <v>286.86</v>
      </c>
      <c r="K15" s="441">
        <f t="shared" si="2"/>
        <v>1434.3000000000002</v>
      </c>
      <c r="L15" s="442">
        <v>1</v>
      </c>
      <c r="M15" s="439">
        <f t="shared" si="3"/>
        <v>1</v>
      </c>
      <c r="N15" s="440">
        <f>I15</f>
        <v>289.19</v>
      </c>
      <c r="O15" s="443">
        <f t="shared" si="5"/>
        <v>289.19</v>
      </c>
      <c r="P15" s="441">
        <f t="shared" si="0"/>
        <v>289.19</v>
      </c>
      <c r="Q15" s="444">
        <f t="shared" si="6"/>
        <v>0.2</v>
      </c>
      <c r="R15" s="432"/>
      <c r="S15" s="445"/>
    </row>
    <row r="16" spans="1:19" ht="21" customHeight="1">
      <c r="A16" s="457"/>
      <c r="B16" s="464">
        <v>7102621</v>
      </c>
      <c r="C16" s="447"/>
      <c r="D16" s="460" t="s">
        <v>1899</v>
      </c>
      <c r="E16" s="461" t="s">
        <v>1900</v>
      </c>
      <c r="F16" s="461" t="s">
        <v>1901</v>
      </c>
      <c r="G16" s="462">
        <v>10</v>
      </c>
      <c r="H16" s="440">
        <f t="shared" si="1"/>
        <v>10</v>
      </c>
      <c r="I16" s="463">
        <v>618.53</v>
      </c>
      <c r="J16" s="440">
        <v>614.47</v>
      </c>
      <c r="K16" s="441">
        <f t="shared" si="2"/>
        <v>6144.7000000000007</v>
      </c>
      <c r="L16" s="439">
        <v>1</v>
      </c>
      <c r="M16" s="439">
        <f t="shared" si="3"/>
        <v>1</v>
      </c>
      <c r="N16" s="440">
        <f>I16</f>
        <v>618.53</v>
      </c>
      <c r="O16" s="443">
        <f t="shared" si="5"/>
        <v>618.53</v>
      </c>
      <c r="P16" s="441">
        <f t="shared" si="0"/>
        <v>618.53</v>
      </c>
      <c r="Q16" s="444">
        <f t="shared" si="6"/>
        <v>0.1</v>
      </c>
      <c r="R16" s="432"/>
      <c r="S16" s="445"/>
    </row>
    <row r="17" spans="1:19" ht="24.9" customHeight="1">
      <c r="A17" s="457"/>
      <c r="B17" s="464">
        <v>1402481</v>
      </c>
      <c r="C17" s="447"/>
      <c r="D17" s="460" t="s">
        <v>1902</v>
      </c>
      <c r="E17" s="461" t="s">
        <v>1903</v>
      </c>
      <c r="F17" s="461" t="s">
        <v>1904</v>
      </c>
      <c r="G17" s="462">
        <v>5</v>
      </c>
      <c r="H17" s="440">
        <f t="shared" si="1"/>
        <v>5</v>
      </c>
      <c r="I17" s="463">
        <v>183.59</v>
      </c>
      <c r="J17" s="440">
        <v>180.83</v>
      </c>
      <c r="K17" s="441">
        <f t="shared" si="2"/>
        <v>904.15000000000009</v>
      </c>
      <c r="L17" s="439">
        <v>1</v>
      </c>
      <c r="M17" s="439">
        <f t="shared" si="3"/>
        <v>1</v>
      </c>
      <c r="N17" s="440">
        <f>I17</f>
        <v>183.59</v>
      </c>
      <c r="O17" s="443">
        <f t="shared" si="5"/>
        <v>183.59</v>
      </c>
      <c r="P17" s="441">
        <f t="shared" si="0"/>
        <v>183.59</v>
      </c>
      <c r="Q17" s="444">
        <f t="shared" si="6"/>
        <v>0.2</v>
      </c>
      <c r="R17" s="432"/>
      <c r="S17" s="445"/>
    </row>
    <row r="18" spans="1:19" ht="9.75" customHeight="1">
      <c r="A18" s="465"/>
      <c r="B18" s="466"/>
      <c r="C18" s="466"/>
      <c r="D18" s="466"/>
      <c r="E18" s="466"/>
      <c r="F18" s="467"/>
      <c r="G18" s="468"/>
      <c r="H18" s="469"/>
      <c r="I18" s="470"/>
      <c r="J18" s="471"/>
      <c r="K18" s="472"/>
      <c r="L18" s="468"/>
      <c r="M18" s="468"/>
      <c r="N18" s="473"/>
      <c r="O18" s="473"/>
      <c r="P18" s="474"/>
      <c r="Q18" s="475"/>
      <c r="R18" s="476"/>
      <c r="S18" s="477"/>
    </row>
    <row r="19" spans="1:19" ht="24.9" customHeight="1">
      <c r="A19" s="634" t="s">
        <v>801</v>
      </c>
      <c r="B19" s="478" t="s">
        <v>1905</v>
      </c>
      <c r="C19" s="478" t="s">
        <v>1906</v>
      </c>
      <c r="D19" s="479" t="s">
        <v>1907</v>
      </c>
      <c r="E19" s="478" t="s">
        <v>1908</v>
      </c>
      <c r="F19" s="478" t="s">
        <v>1909</v>
      </c>
      <c r="G19" s="451">
        <v>150</v>
      </c>
      <c r="H19" s="451">
        <f>G19/10</f>
        <v>15</v>
      </c>
      <c r="I19" s="480">
        <v>27.23</v>
      </c>
      <c r="J19" s="480">
        <f>I19*10</f>
        <v>272.3</v>
      </c>
      <c r="K19" s="481">
        <f>H19*J19</f>
        <v>4084.5</v>
      </c>
      <c r="L19" s="451">
        <v>11</v>
      </c>
      <c r="M19" s="451">
        <f t="shared" ref="M19:M39" si="9">L19/10</f>
        <v>1.1000000000000001</v>
      </c>
      <c r="N19" s="480">
        <v>23.03</v>
      </c>
      <c r="O19" s="480">
        <f t="shared" ref="O19:O39" si="10">N19*10</f>
        <v>230.3</v>
      </c>
      <c r="P19" s="481">
        <f t="shared" ref="P19:P73" si="11">M19*O19</f>
        <v>253.33000000000004</v>
      </c>
      <c r="Q19" s="444">
        <f t="shared" si="6"/>
        <v>7.3333333333333334E-2</v>
      </c>
      <c r="R19" s="432"/>
      <c r="S19" s="445"/>
    </row>
    <row r="20" spans="1:19" ht="24.9" customHeight="1">
      <c r="A20" s="634"/>
      <c r="B20" s="482" t="s">
        <v>1910</v>
      </c>
      <c r="C20" s="483" t="s">
        <v>1911</v>
      </c>
      <c r="D20" s="484" t="s">
        <v>1912</v>
      </c>
      <c r="E20" s="485" t="s">
        <v>1913</v>
      </c>
      <c r="F20" s="483" t="s">
        <v>1914</v>
      </c>
      <c r="G20" s="451">
        <v>3000</v>
      </c>
      <c r="H20" s="451">
        <f>G20/10</f>
        <v>300</v>
      </c>
      <c r="I20" s="480">
        <v>26.95</v>
      </c>
      <c r="J20" s="480">
        <f>I20*10</f>
        <v>269.5</v>
      </c>
      <c r="K20" s="481">
        <f t="shared" ref="K20:K73" si="12">H20*J20</f>
        <v>80850</v>
      </c>
      <c r="L20" s="451">
        <v>1638</v>
      </c>
      <c r="M20" s="451">
        <f>L20/10</f>
        <v>163.80000000000001</v>
      </c>
      <c r="N20" s="480">
        <v>24.09</v>
      </c>
      <c r="O20" s="480">
        <f>N20*10</f>
        <v>240.9</v>
      </c>
      <c r="P20" s="481">
        <f t="shared" si="11"/>
        <v>39459.420000000006</v>
      </c>
      <c r="Q20" s="444">
        <f t="shared" si="6"/>
        <v>0.54600000000000004</v>
      </c>
      <c r="R20" s="432"/>
      <c r="S20" s="445"/>
    </row>
    <row r="21" spans="1:19" ht="24.9" customHeight="1">
      <c r="A21" s="634"/>
      <c r="B21" s="486">
        <v>51351</v>
      </c>
      <c r="C21" s="483" t="s">
        <v>1915</v>
      </c>
      <c r="D21" s="484" t="s">
        <v>1916</v>
      </c>
      <c r="E21" s="483" t="s">
        <v>1917</v>
      </c>
      <c r="F21" s="483" t="s">
        <v>1918</v>
      </c>
      <c r="G21" s="451">
        <v>3000</v>
      </c>
      <c r="H21" s="451">
        <f>G21/50</f>
        <v>60</v>
      </c>
      <c r="I21" s="480">
        <v>25.33</v>
      </c>
      <c r="J21" s="480">
        <f>I21*50</f>
        <v>1266.5</v>
      </c>
      <c r="K21" s="481">
        <f t="shared" si="12"/>
        <v>75990</v>
      </c>
      <c r="L21" s="451">
        <v>2181</v>
      </c>
      <c r="M21" s="451">
        <f>L21/50</f>
        <v>43.62</v>
      </c>
      <c r="N21" s="480">
        <v>25.22</v>
      </c>
      <c r="O21" s="480">
        <f>N21*50</f>
        <v>1261</v>
      </c>
      <c r="P21" s="481">
        <f t="shared" si="11"/>
        <v>55004.82</v>
      </c>
      <c r="Q21" s="444">
        <f t="shared" si="6"/>
        <v>0.72699999999999998</v>
      </c>
      <c r="R21" s="432"/>
      <c r="S21" s="445"/>
    </row>
    <row r="22" spans="1:19" ht="24.9" customHeight="1">
      <c r="A22" s="634"/>
      <c r="B22" s="486" t="s">
        <v>1919</v>
      </c>
      <c r="C22" s="483" t="s">
        <v>1920</v>
      </c>
      <c r="D22" s="484" t="s">
        <v>1921</v>
      </c>
      <c r="E22" s="483" t="s">
        <v>1908</v>
      </c>
      <c r="F22" s="483" t="s">
        <v>1922</v>
      </c>
      <c r="G22" s="451">
        <v>2200</v>
      </c>
      <c r="H22" s="451">
        <f>G22/10</f>
        <v>220</v>
      </c>
      <c r="I22" s="480">
        <v>33.630000000000003</v>
      </c>
      <c r="J22" s="480">
        <f>I22*10</f>
        <v>336.3</v>
      </c>
      <c r="K22" s="481">
        <f t="shared" si="12"/>
        <v>73986</v>
      </c>
      <c r="L22" s="451">
        <v>1353</v>
      </c>
      <c r="M22" s="451">
        <f>L22/10</f>
        <v>135.30000000000001</v>
      </c>
      <c r="N22" s="480">
        <v>31.63</v>
      </c>
      <c r="O22" s="480">
        <f>N22*10</f>
        <v>316.3</v>
      </c>
      <c r="P22" s="481">
        <f t="shared" si="11"/>
        <v>42795.390000000007</v>
      </c>
      <c r="Q22" s="444">
        <f t="shared" si="6"/>
        <v>0.6150000000000001</v>
      </c>
      <c r="R22" s="432"/>
      <c r="S22" s="445"/>
    </row>
    <row r="23" spans="1:19" ht="24.9" customHeight="1">
      <c r="A23" s="634"/>
      <c r="B23" s="486">
        <v>52184</v>
      </c>
      <c r="C23" s="483" t="s">
        <v>1923</v>
      </c>
      <c r="D23" s="484" t="s">
        <v>1924</v>
      </c>
      <c r="E23" s="483" t="s">
        <v>1917</v>
      </c>
      <c r="F23" s="485" t="s">
        <v>1925</v>
      </c>
      <c r="G23" s="451">
        <v>50</v>
      </c>
      <c r="H23" s="451">
        <f>G23/5</f>
        <v>10</v>
      </c>
      <c r="I23" s="480">
        <v>132</v>
      </c>
      <c r="J23" s="480">
        <f>I23*5</f>
        <v>660</v>
      </c>
      <c r="K23" s="481">
        <f t="shared" si="12"/>
        <v>6600</v>
      </c>
      <c r="L23" s="451">
        <v>0</v>
      </c>
      <c r="M23" s="451">
        <f>L23/5</f>
        <v>0</v>
      </c>
      <c r="N23" s="480">
        <v>131.02000000000001</v>
      </c>
      <c r="O23" s="480">
        <f>N23*5</f>
        <v>655.1</v>
      </c>
      <c r="P23" s="481">
        <f t="shared" si="11"/>
        <v>0</v>
      </c>
      <c r="Q23" s="444">
        <f t="shared" si="6"/>
        <v>0</v>
      </c>
      <c r="R23" s="432"/>
      <c r="S23" s="445"/>
    </row>
    <row r="24" spans="1:19" ht="24.9" customHeight="1">
      <c r="A24" s="634"/>
      <c r="B24" s="487" t="s">
        <v>1926</v>
      </c>
      <c r="C24" s="488" t="s">
        <v>1927</v>
      </c>
      <c r="D24" s="489" t="s">
        <v>1928</v>
      </c>
      <c r="E24" s="488" t="s">
        <v>1908</v>
      </c>
      <c r="F24" s="490" t="s">
        <v>1929</v>
      </c>
      <c r="G24" s="451">
        <v>150</v>
      </c>
      <c r="H24" s="451">
        <f>G24/10</f>
        <v>15</v>
      </c>
      <c r="I24" s="480">
        <v>192.31</v>
      </c>
      <c r="J24" s="480">
        <f>I24*10</f>
        <v>1923.1</v>
      </c>
      <c r="K24" s="481">
        <f t="shared" si="12"/>
        <v>28846.5</v>
      </c>
      <c r="L24" s="451">
        <v>0</v>
      </c>
      <c r="M24" s="451">
        <f t="shared" si="9"/>
        <v>0</v>
      </c>
      <c r="N24" s="480">
        <f>I24</f>
        <v>192.31</v>
      </c>
      <c r="O24" s="480">
        <f>N24*10</f>
        <v>1923.1</v>
      </c>
      <c r="P24" s="481">
        <f t="shared" si="11"/>
        <v>0</v>
      </c>
      <c r="Q24" s="444">
        <f t="shared" si="6"/>
        <v>0</v>
      </c>
      <c r="R24" s="432"/>
      <c r="S24" s="445"/>
    </row>
    <row r="25" spans="1:19" ht="24.9" customHeight="1">
      <c r="A25" s="634"/>
      <c r="B25" s="486">
        <v>62206</v>
      </c>
      <c r="C25" s="453" t="s">
        <v>1927</v>
      </c>
      <c r="D25" s="489" t="s">
        <v>1930</v>
      </c>
      <c r="E25" s="483" t="s">
        <v>1908</v>
      </c>
      <c r="F25" s="485" t="s">
        <v>1931</v>
      </c>
      <c r="G25" s="451">
        <v>5500</v>
      </c>
      <c r="H25" s="451">
        <f>G25/10</f>
        <v>550</v>
      </c>
      <c r="I25" s="480">
        <v>374.15</v>
      </c>
      <c r="J25" s="480">
        <f>I25*10</f>
        <v>3741.5</v>
      </c>
      <c r="K25" s="481">
        <f t="shared" si="12"/>
        <v>2057825</v>
      </c>
      <c r="L25" s="451">
        <v>2252</v>
      </c>
      <c r="M25" s="451">
        <f t="shared" si="9"/>
        <v>225.2</v>
      </c>
      <c r="N25" s="480">
        <f>I25</f>
        <v>374.15</v>
      </c>
      <c r="O25" s="480">
        <f>N25*10</f>
        <v>3741.5</v>
      </c>
      <c r="P25" s="481">
        <f t="shared" si="11"/>
        <v>842585.79999999993</v>
      </c>
      <c r="Q25" s="444">
        <f t="shared" si="6"/>
        <v>0.40945454545454546</v>
      </c>
      <c r="R25" s="432"/>
      <c r="S25" s="445"/>
    </row>
    <row r="26" spans="1:19" ht="24.9" customHeight="1">
      <c r="A26" s="634"/>
      <c r="B26" s="486">
        <v>62207</v>
      </c>
      <c r="C26" s="453" t="s">
        <v>1927</v>
      </c>
      <c r="D26" s="484" t="s">
        <v>1932</v>
      </c>
      <c r="E26" s="483" t="s">
        <v>1908</v>
      </c>
      <c r="F26" s="491" t="s">
        <v>1933</v>
      </c>
      <c r="G26" s="451">
        <v>1100</v>
      </c>
      <c r="H26" s="451">
        <v>558</v>
      </c>
      <c r="I26" s="480">
        <v>470.78</v>
      </c>
      <c r="J26" s="480">
        <f>I26*10</f>
        <v>4707.7999999999993</v>
      </c>
      <c r="K26" s="481">
        <f t="shared" si="12"/>
        <v>2626952.3999999994</v>
      </c>
      <c r="L26" s="451">
        <v>838</v>
      </c>
      <c r="M26" s="451">
        <f t="shared" si="9"/>
        <v>83.8</v>
      </c>
      <c r="N26" s="480">
        <f t="shared" ref="N26:N73" si="13">I26</f>
        <v>470.78</v>
      </c>
      <c r="O26" s="480">
        <f t="shared" si="10"/>
        <v>4707.7999999999993</v>
      </c>
      <c r="P26" s="481">
        <f t="shared" si="11"/>
        <v>394513.6399999999</v>
      </c>
      <c r="Q26" s="444">
        <f t="shared" si="6"/>
        <v>0.15017921146953406</v>
      </c>
      <c r="R26" s="432"/>
      <c r="S26" s="445"/>
    </row>
    <row r="27" spans="1:19" ht="24.9" customHeight="1">
      <c r="A27" s="634"/>
      <c r="B27" s="492">
        <v>62208</v>
      </c>
      <c r="C27" s="453" t="s">
        <v>1927</v>
      </c>
      <c r="D27" s="484" t="s">
        <v>1934</v>
      </c>
      <c r="E27" s="483" t="s">
        <v>1908</v>
      </c>
      <c r="F27" s="485" t="s">
        <v>1935</v>
      </c>
      <c r="G27" s="451">
        <v>250</v>
      </c>
      <c r="H27" s="451">
        <f>G27/10</f>
        <v>25</v>
      </c>
      <c r="I27" s="480">
        <v>544.79</v>
      </c>
      <c r="J27" s="480">
        <f>I27*10</f>
        <v>5447.9</v>
      </c>
      <c r="K27" s="481">
        <f t="shared" si="12"/>
        <v>136197.5</v>
      </c>
      <c r="L27" s="451">
        <v>212</v>
      </c>
      <c r="M27" s="451">
        <f t="shared" si="9"/>
        <v>21.2</v>
      </c>
      <c r="N27" s="480">
        <f t="shared" si="13"/>
        <v>544.79</v>
      </c>
      <c r="O27" s="480">
        <f t="shared" si="10"/>
        <v>5447.9</v>
      </c>
      <c r="P27" s="481">
        <f t="shared" si="11"/>
        <v>115495.47999999998</v>
      </c>
      <c r="Q27" s="444">
        <f t="shared" si="6"/>
        <v>0.84799999999999998</v>
      </c>
      <c r="R27" s="432"/>
      <c r="S27" s="445"/>
    </row>
    <row r="28" spans="1:19" ht="28.5" customHeight="1">
      <c r="A28" s="634"/>
      <c r="B28" s="492" t="s">
        <v>1936</v>
      </c>
      <c r="C28" s="453" t="s">
        <v>1937</v>
      </c>
      <c r="D28" s="484" t="s">
        <v>1938</v>
      </c>
      <c r="E28" s="483" t="s">
        <v>1939</v>
      </c>
      <c r="F28" s="485" t="s">
        <v>1939</v>
      </c>
      <c r="G28" s="451">
        <v>100</v>
      </c>
      <c r="H28" s="451">
        <f>G28/1</f>
        <v>100</v>
      </c>
      <c r="I28" s="480">
        <v>223.27</v>
      </c>
      <c r="J28" s="480">
        <f>I28*10</f>
        <v>2232.7000000000003</v>
      </c>
      <c r="K28" s="481">
        <f t="shared" si="12"/>
        <v>223270.00000000003</v>
      </c>
      <c r="L28" s="451">
        <v>224</v>
      </c>
      <c r="M28" s="451">
        <f>L28/1</f>
        <v>224</v>
      </c>
      <c r="N28" s="480">
        <f t="shared" si="13"/>
        <v>223.27</v>
      </c>
      <c r="O28" s="480">
        <f t="shared" si="10"/>
        <v>2232.7000000000003</v>
      </c>
      <c r="P28" s="481">
        <f t="shared" si="11"/>
        <v>500124.80000000005</v>
      </c>
      <c r="Q28" s="444">
        <f t="shared" si="6"/>
        <v>2.2400000000000002</v>
      </c>
      <c r="R28" s="432"/>
      <c r="S28" s="445"/>
    </row>
    <row r="29" spans="1:19" ht="24.9" customHeight="1">
      <c r="A29" s="634"/>
      <c r="B29" s="492" t="s">
        <v>1937</v>
      </c>
      <c r="C29" s="483" t="s">
        <v>1940</v>
      </c>
      <c r="D29" s="484" t="s">
        <v>1941</v>
      </c>
      <c r="E29" s="483" t="s">
        <v>1942</v>
      </c>
      <c r="F29" s="483" t="s">
        <v>1943</v>
      </c>
      <c r="G29" s="493">
        <v>13000</v>
      </c>
      <c r="H29" s="439">
        <f>G29/25</f>
        <v>520</v>
      </c>
      <c r="I29" s="440">
        <v>43.78</v>
      </c>
      <c r="J29" s="440">
        <f>I29*25</f>
        <v>1094.5</v>
      </c>
      <c r="K29" s="441">
        <f t="shared" si="12"/>
        <v>569140</v>
      </c>
      <c r="L29" s="451">
        <v>9422</v>
      </c>
      <c r="M29" s="451">
        <f>L29/25</f>
        <v>376.88</v>
      </c>
      <c r="N29" s="480">
        <f t="shared" si="13"/>
        <v>43.78</v>
      </c>
      <c r="O29" s="480">
        <f>N29*25</f>
        <v>1094.5</v>
      </c>
      <c r="P29" s="481">
        <f t="shared" si="11"/>
        <v>412495.16</v>
      </c>
      <c r="Q29" s="444">
        <f t="shared" si="6"/>
        <v>0.72476923076923072</v>
      </c>
      <c r="R29" s="432"/>
      <c r="S29" s="445"/>
    </row>
    <row r="30" spans="1:19" ht="24.9" customHeight="1">
      <c r="A30" s="634"/>
      <c r="B30" s="492">
        <v>162192</v>
      </c>
      <c r="C30" s="483" t="s">
        <v>1944</v>
      </c>
      <c r="D30" s="484" t="s">
        <v>1945</v>
      </c>
      <c r="E30" s="494" t="s">
        <v>1908</v>
      </c>
      <c r="F30" s="483" t="s">
        <v>1946</v>
      </c>
      <c r="G30" s="451">
        <v>21000</v>
      </c>
      <c r="H30" s="451">
        <f>G30/5</f>
        <v>4200</v>
      </c>
      <c r="I30" s="480">
        <v>24.09</v>
      </c>
      <c r="J30" s="480">
        <f>I30*5</f>
        <v>120.45</v>
      </c>
      <c r="K30" s="481">
        <f t="shared" si="12"/>
        <v>505890</v>
      </c>
      <c r="L30" s="451">
        <v>13215</v>
      </c>
      <c r="M30" s="451">
        <f>L30/5</f>
        <v>2643</v>
      </c>
      <c r="N30" s="480">
        <f t="shared" si="13"/>
        <v>24.09</v>
      </c>
      <c r="O30" s="480">
        <f>N30*5</f>
        <v>120.45</v>
      </c>
      <c r="P30" s="481">
        <f t="shared" si="11"/>
        <v>318349.35000000003</v>
      </c>
      <c r="Q30" s="444">
        <f t="shared" si="6"/>
        <v>0.62928571428571434</v>
      </c>
      <c r="R30" s="432"/>
      <c r="S30" s="445"/>
    </row>
    <row r="31" spans="1:19" ht="24.9" customHeight="1">
      <c r="A31" s="634"/>
      <c r="B31" s="492">
        <v>100250</v>
      </c>
      <c r="C31" s="483" t="s">
        <v>1947</v>
      </c>
      <c r="D31" s="484" t="s">
        <v>1948</v>
      </c>
      <c r="E31" s="485" t="s">
        <v>1913</v>
      </c>
      <c r="F31" s="485" t="s">
        <v>1949</v>
      </c>
      <c r="G31" s="451">
        <v>6</v>
      </c>
      <c r="H31" s="451">
        <f>G31/6</f>
        <v>1</v>
      </c>
      <c r="I31" s="480">
        <v>55.9</v>
      </c>
      <c r="J31" s="480">
        <f>I31*6</f>
        <v>335.4</v>
      </c>
      <c r="K31" s="481">
        <f t="shared" si="12"/>
        <v>335.4</v>
      </c>
      <c r="L31" s="451">
        <v>0</v>
      </c>
      <c r="M31" s="451">
        <f>L31/6</f>
        <v>0</v>
      </c>
      <c r="N31" s="480">
        <f t="shared" si="13"/>
        <v>55.9</v>
      </c>
      <c r="O31" s="480">
        <f>N31*6</f>
        <v>335.4</v>
      </c>
      <c r="P31" s="481">
        <f t="shared" si="11"/>
        <v>0</v>
      </c>
      <c r="Q31" s="444">
        <f t="shared" si="6"/>
        <v>0</v>
      </c>
      <c r="R31" s="432"/>
      <c r="S31" s="445"/>
    </row>
    <row r="32" spans="1:19" ht="24.9" customHeight="1">
      <c r="A32" s="634"/>
      <c r="B32" s="492">
        <v>47286</v>
      </c>
      <c r="C32" s="483" t="s">
        <v>1950</v>
      </c>
      <c r="D32" s="484" t="s">
        <v>1951</v>
      </c>
      <c r="E32" s="483" t="s">
        <v>1917</v>
      </c>
      <c r="F32" s="483" t="s">
        <v>1952</v>
      </c>
      <c r="G32" s="451">
        <v>100</v>
      </c>
      <c r="H32" s="451">
        <f>G32/5</f>
        <v>20</v>
      </c>
      <c r="I32" s="480">
        <v>317.97000000000003</v>
      </c>
      <c r="J32" s="480">
        <f>I32*5</f>
        <v>1589.8500000000001</v>
      </c>
      <c r="K32" s="481">
        <f t="shared" si="12"/>
        <v>31797.000000000004</v>
      </c>
      <c r="L32" s="451">
        <v>83</v>
      </c>
      <c r="M32" s="451">
        <f>L32/5</f>
        <v>16.600000000000001</v>
      </c>
      <c r="N32" s="480">
        <f t="shared" si="13"/>
        <v>317.97000000000003</v>
      </c>
      <c r="O32" s="480">
        <f>N32*5</f>
        <v>1589.8500000000001</v>
      </c>
      <c r="P32" s="481">
        <f t="shared" si="11"/>
        <v>26391.510000000006</v>
      </c>
      <c r="Q32" s="444">
        <f t="shared" si="6"/>
        <v>0.83000000000000007</v>
      </c>
      <c r="R32" s="432"/>
      <c r="S32" s="445"/>
    </row>
    <row r="33" spans="1:19" ht="39.75" customHeight="1">
      <c r="A33" s="634"/>
      <c r="B33" s="492" t="s">
        <v>1953</v>
      </c>
      <c r="C33" s="483" t="s">
        <v>1954</v>
      </c>
      <c r="D33" s="484" t="s">
        <v>1955</v>
      </c>
      <c r="E33" s="483" t="s">
        <v>1942</v>
      </c>
      <c r="F33" s="483" t="s">
        <v>1956</v>
      </c>
      <c r="G33" s="451">
        <v>2300</v>
      </c>
      <c r="H33" s="451">
        <f>G33/1</f>
        <v>2300</v>
      </c>
      <c r="I33" s="480">
        <v>77.87</v>
      </c>
      <c r="J33" s="480">
        <f>I33*1</f>
        <v>77.87</v>
      </c>
      <c r="K33" s="481">
        <f t="shared" si="12"/>
        <v>179101</v>
      </c>
      <c r="L33" s="451">
        <v>1697</v>
      </c>
      <c r="M33" s="451">
        <f>L33/1</f>
        <v>1697</v>
      </c>
      <c r="N33" s="480">
        <f t="shared" si="13"/>
        <v>77.87</v>
      </c>
      <c r="O33" s="480">
        <f>N33*1</f>
        <v>77.87</v>
      </c>
      <c r="P33" s="481">
        <f t="shared" si="11"/>
        <v>132145.39000000001</v>
      </c>
      <c r="Q33" s="444">
        <f t="shared" si="6"/>
        <v>0.73782608695652174</v>
      </c>
      <c r="R33" s="432"/>
      <c r="S33" s="445"/>
    </row>
    <row r="34" spans="1:19" ht="34.5" customHeight="1">
      <c r="A34" s="634"/>
      <c r="B34" s="492" t="s">
        <v>1957</v>
      </c>
      <c r="C34" s="483" t="s">
        <v>1954</v>
      </c>
      <c r="D34" s="484" t="s">
        <v>1955</v>
      </c>
      <c r="E34" s="483" t="s">
        <v>1942</v>
      </c>
      <c r="F34" s="483" t="s">
        <v>1958</v>
      </c>
      <c r="G34" s="451">
        <v>4200</v>
      </c>
      <c r="H34" s="451">
        <f>G34/1</f>
        <v>4200</v>
      </c>
      <c r="I34" s="480">
        <v>68.09</v>
      </c>
      <c r="J34" s="480">
        <f>I34*1</f>
        <v>68.09</v>
      </c>
      <c r="K34" s="481">
        <f t="shared" si="12"/>
        <v>285978</v>
      </c>
      <c r="L34" s="451">
        <v>1535</v>
      </c>
      <c r="M34" s="451">
        <f>L34/1</f>
        <v>1535</v>
      </c>
      <c r="N34" s="480">
        <f t="shared" si="13"/>
        <v>68.09</v>
      </c>
      <c r="O34" s="480">
        <f>N34*1</f>
        <v>68.09</v>
      </c>
      <c r="P34" s="481">
        <f t="shared" si="11"/>
        <v>104518.15000000001</v>
      </c>
      <c r="Q34" s="444">
        <f t="shared" si="6"/>
        <v>0.36547619047619045</v>
      </c>
      <c r="R34" s="432"/>
      <c r="S34" s="445"/>
    </row>
    <row r="35" spans="1:19" ht="44.25" customHeight="1">
      <c r="A35" s="634"/>
      <c r="B35" s="492" t="s">
        <v>1959</v>
      </c>
      <c r="C35" s="483" t="s">
        <v>1954</v>
      </c>
      <c r="D35" s="484" t="s">
        <v>1955</v>
      </c>
      <c r="E35" s="483" t="s">
        <v>1942</v>
      </c>
      <c r="F35" s="483" t="s">
        <v>1960</v>
      </c>
      <c r="G35" s="451">
        <v>2500</v>
      </c>
      <c r="H35" s="451">
        <f>G35/1</f>
        <v>2500</v>
      </c>
      <c r="I35" s="480">
        <v>68.75</v>
      </c>
      <c r="J35" s="480">
        <f>I35*1</f>
        <v>68.75</v>
      </c>
      <c r="K35" s="481">
        <f t="shared" si="12"/>
        <v>171875</v>
      </c>
      <c r="L35" s="451">
        <v>1899</v>
      </c>
      <c r="M35" s="451">
        <f>L35/1</f>
        <v>1899</v>
      </c>
      <c r="N35" s="480">
        <f t="shared" si="13"/>
        <v>68.75</v>
      </c>
      <c r="O35" s="480">
        <f>N35*1</f>
        <v>68.75</v>
      </c>
      <c r="P35" s="481">
        <f t="shared" si="11"/>
        <v>130556.25</v>
      </c>
      <c r="Q35" s="444">
        <f t="shared" si="6"/>
        <v>0.75960000000000005</v>
      </c>
      <c r="R35" s="432"/>
      <c r="S35" s="445"/>
    </row>
    <row r="36" spans="1:19" s="496" customFormat="1" ht="24.9" customHeight="1">
      <c r="A36" s="634"/>
      <c r="B36" s="492">
        <v>62210</v>
      </c>
      <c r="C36" s="483" t="s">
        <v>1961</v>
      </c>
      <c r="D36" s="484" t="s">
        <v>1962</v>
      </c>
      <c r="E36" s="483" t="s">
        <v>1908</v>
      </c>
      <c r="F36" s="485" t="s">
        <v>1963</v>
      </c>
      <c r="G36" s="495">
        <v>3000</v>
      </c>
      <c r="H36" s="451">
        <f t="shared" ref="H36:H43" si="14">G36/10</f>
        <v>300</v>
      </c>
      <c r="I36" s="480">
        <v>306.2</v>
      </c>
      <c r="J36" s="480">
        <f t="shared" ref="J36:J43" si="15">I36*10</f>
        <v>3062</v>
      </c>
      <c r="K36" s="481">
        <f t="shared" si="12"/>
        <v>918600</v>
      </c>
      <c r="L36" s="451">
        <v>1185</v>
      </c>
      <c r="M36" s="451">
        <f t="shared" si="9"/>
        <v>118.5</v>
      </c>
      <c r="N36" s="480">
        <f t="shared" si="13"/>
        <v>306.2</v>
      </c>
      <c r="O36" s="480">
        <f t="shared" si="10"/>
        <v>3062</v>
      </c>
      <c r="P36" s="481">
        <f t="shared" si="11"/>
        <v>362847</v>
      </c>
      <c r="Q36" s="444">
        <f t="shared" si="6"/>
        <v>0.39500000000000002</v>
      </c>
      <c r="R36" s="432"/>
      <c r="S36" s="445"/>
    </row>
    <row r="37" spans="1:19" ht="24.9" customHeight="1">
      <c r="A37" s="634"/>
      <c r="B37" s="492">
        <v>62211</v>
      </c>
      <c r="C37" s="483" t="s">
        <v>1961</v>
      </c>
      <c r="D37" s="484" t="s">
        <v>1964</v>
      </c>
      <c r="E37" s="483" t="s">
        <v>1908</v>
      </c>
      <c r="F37" s="485" t="s">
        <v>1965</v>
      </c>
      <c r="G37" s="497">
        <v>2400</v>
      </c>
      <c r="H37" s="451">
        <f t="shared" si="14"/>
        <v>240</v>
      </c>
      <c r="I37" s="480">
        <v>443.92</v>
      </c>
      <c r="J37" s="480">
        <f t="shared" si="15"/>
        <v>4439.2</v>
      </c>
      <c r="K37" s="481">
        <f t="shared" si="12"/>
        <v>1065408</v>
      </c>
      <c r="L37" s="451">
        <v>832</v>
      </c>
      <c r="M37" s="451">
        <f t="shared" si="9"/>
        <v>83.2</v>
      </c>
      <c r="N37" s="480">
        <f t="shared" si="13"/>
        <v>443.92</v>
      </c>
      <c r="O37" s="480">
        <f t="shared" si="10"/>
        <v>4439.2</v>
      </c>
      <c r="P37" s="481">
        <f t="shared" si="11"/>
        <v>369341.44</v>
      </c>
      <c r="Q37" s="444">
        <f t="shared" si="6"/>
        <v>0.34666666666666668</v>
      </c>
      <c r="R37" s="432"/>
      <c r="S37" s="445"/>
    </row>
    <row r="38" spans="1:19" ht="30.75" customHeight="1">
      <c r="A38" s="634"/>
      <c r="B38" s="492">
        <v>62300</v>
      </c>
      <c r="C38" s="483" t="s">
        <v>1966</v>
      </c>
      <c r="D38" s="484" t="s">
        <v>1967</v>
      </c>
      <c r="E38" s="483" t="s">
        <v>1908</v>
      </c>
      <c r="F38" s="485" t="s">
        <v>1968</v>
      </c>
      <c r="G38" s="497">
        <v>10000</v>
      </c>
      <c r="H38" s="451">
        <f t="shared" si="14"/>
        <v>1000</v>
      </c>
      <c r="I38" s="480">
        <v>280.7</v>
      </c>
      <c r="J38" s="480">
        <f t="shared" si="15"/>
        <v>2807</v>
      </c>
      <c r="K38" s="481">
        <f t="shared" si="12"/>
        <v>2807000</v>
      </c>
      <c r="L38" s="451">
        <v>6174</v>
      </c>
      <c r="M38" s="451">
        <f t="shared" si="9"/>
        <v>617.4</v>
      </c>
      <c r="N38" s="480">
        <f t="shared" si="13"/>
        <v>280.7</v>
      </c>
      <c r="O38" s="480">
        <f t="shared" si="10"/>
        <v>2807</v>
      </c>
      <c r="P38" s="481">
        <f t="shared" si="11"/>
        <v>1733041.8</v>
      </c>
      <c r="Q38" s="444">
        <f t="shared" si="6"/>
        <v>0.61739999999999995</v>
      </c>
      <c r="R38" s="432"/>
      <c r="S38" s="445"/>
    </row>
    <row r="39" spans="1:19" ht="24.9" customHeight="1">
      <c r="A39" s="634"/>
      <c r="B39" s="492">
        <v>62400</v>
      </c>
      <c r="C39" s="483" t="s">
        <v>1969</v>
      </c>
      <c r="D39" s="484" t="s">
        <v>1970</v>
      </c>
      <c r="E39" s="483" t="s">
        <v>1908</v>
      </c>
      <c r="F39" s="485" t="s">
        <v>1971</v>
      </c>
      <c r="G39" s="497">
        <v>10000</v>
      </c>
      <c r="H39" s="451">
        <f t="shared" si="14"/>
        <v>1000</v>
      </c>
      <c r="I39" s="480">
        <v>344.7</v>
      </c>
      <c r="J39" s="480">
        <f t="shared" si="15"/>
        <v>3447</v>
      </c>
      <c r="K39" s="481">
        <f t="shared" si="12"/>
        <v>3447000</v>
      </c>
      <c r="L39" s="451">
        <v>8656</v>
      </c>
      <c r="M39" s="451">
        <f t="shared" si="9"/>
        <v>865.6</v>
      </c>
      <c r="N39" s="480">
        <f t="shared" si="13"/>
        <v>344.7</v>
      </c>
      <c r="O39" s="480">
        <f t="shared" si="10"/>
        <v>3447</v>
      </c>
      <c r="P39" s="481">
        <f t="shared" si="11"/>
        <v>2983723.2</v>
      </c>
      <c r="Q39" s="444">
        <f t="shared" si="6"/>
        <v>0.86560000000000004</v>
      </c>
      <c r="R39" s="432"/>
      <c r="S39" s="445"/>
    </row>
    <row r="40" spans="1:19" ht="24.9" customHeight="1">
      <c r="A40" s="634"/>
      <c r="B40" s="492">
        <v>62302</v>
      </c>
      <c r="C40" s="483" t="s">
        <v>1969</v>
      </c>
      <c r="D40" s="484" t="s">
        <v>1972</v>
      </c>
      <c r="E40" s="483" t="s">
        <v>1908</v>
      </c>
      <c r="F40" s="485" t="s">
        <v>1973</v>
      </c>
      <c r="G40" s="498">
        <v>10000</v>
      </c>
      <c r="H40" s="451">
        <f t="shared" si="14"/>
        <v>1000</v>
      </c>
      <c r="I40" s="480">
        <v>407.22</v>
      </c>
      <c r="J40" s="480">
        <f t="shared" si="15"/>
        <v>4072.2000000000003</v>
      </c>
      <c r="K40" s="481">
        <f t="shared" si="12"/>
        <v>4072200.0000000005</v>
      </c>
      <c r="L40" s="451">
        <v>10103</v>
      </c>
      <c r="M40" s="451">
        <f>L40/10</f>
        <v>1010.3</v>
      </c>
      <c r="N40" s="480">
        <f t="shared" si="13"/>
        <v>407.22</v>
      </c>
      <c r="O40" s="480">
        <f>N40*10</f>
        <v>4072.2000000000003</v>
      </c>
      <c r="P40" s="481">
        <f t="shared" si="11"/>
        <v>4114143.66</v>
      </c>
      <c r="Q40" s="444">
        <f t="shared" si="6"/>
        <v>1.0103</v>
      </c>
      <c r="R40" s="432"/>
      <c r="S40" s="445"/>
    </row>
    <row r="41" spans="1:19" ht="24.9" customHeight="1">
      <c r="A41" s="634"/>
      <c r="B41" s="499" t="s">
        <v>1974</v>
      </c>
      <c r="C41" s="483" t="s">
        <v>1975</v>
      </c>
      <c r="D41" s="484" t="s">
        <v>1976</v>
      </c>
      <c r="E41" s="483" t="s">
        <v>1908</v>
      </c>
      <c r="F41" s="483" t="s">
        <v>1977</v>
      </c>
      <c r="G41" s="500">
        <v>2460</v>
      </c>
      <c r="H41" s="451">
        <f t="shared" si="14"/>
        <v>246</v>
      </c>
      <c r="I41" s="480">
        <v>37.130000000000003</v>
      </c>
      <c r="J41" s="480">
        <f>I41*6</f>
        <v>222.78000000000003</v>
      </c>
      <c r="K41" s="481">
        <f t="shared" si="12"/>
        <v>54803.880000000005</v>
      </c>
      <c r="L41" s="451">
        <v>1161</v>
      </c>
      <c r="M41" s="451">
        <f>L41/10</f>
        <v>116.1</v>
      </c>
      <c r="N41" s="480">
        <f t="shared" si="13"/>
        <v>37.130000000000003</v>
      </c>
      <c r="O41" s="480">
        <f>N41*10</f>
        <v>371.3</v>
      </c>
      <c r="P41" s="481">
        <f t="shared" si="11"/>
        <v>43107.93</v>
      </c>
      <c r="Q41" s="444">
        <f t="shared" si="6"/>
        <v>0.4719512195121951</v>
      </c>
      <c r="R41" s="432"/>
      <c r="S41" s="445"/>
    </row>
    <row r="42" spans="1:19" ht="24.9" customHeight="1">
      <c r="A42" s="634"/>
      <c r="B42" s="492">
        <v>24553</v>
      </c>
      <c r="C42" s="483" t="s">
        <v>1978</v>
      </c>
      <c r="D42" s="484" t="s">
        <v>1979</v>
      </c>
      <c r="E42" s="483" t="s">
        <v>1908</v>
      </c>
      <c r="F42" s="483" t="s">
        <v>1980</v>
      </c>
      <c r="G42" s="451">
        <v>3100</v>
      </c>
      <c r="H42" s="451">
        <f t="shared" si="14"/>
        <v>310</v>
      </c>
      <c r="I42" s="480">
        <v>64.78</v>
      </c>
      <c r="J42" s="480">
        <f t="shared" si="15"/>
        <v>647.79999999999995</v>
      </c>
      <c r="K42" s="481">
        <f t="shared" si="12"/>
        <v>200818</v>
      </c>
      <c r="L42" s="451">
        <v>1366</v>
      </c>
      <c r="M42" s="451">
        <f>L42/10</f>
        <v>136.6</v>
      </c>
      <c r="N42" s="480">
        <f t="shared" si="13"/>
        <v>64.78</v>
      </c>
      <c r="O42" s="480">
        <f>N42*10</f>
        <v>647.79999999999995</v>
      </c>
      <c r="P42" s="481">
        <f t="shared" si="11"/>
        <v>88489.48</v>
      </c>
      <c r="Q42" s="444">
        <f t="shared" si="6"/>
        <v>0.44064516129032255</v>
      </c>
      <c r="R42" s="432"/>
      <c r="S42" s="445"/>
    </row>
    <row r="43" spans="1:19" ht="24.9" customHeight="1">
      <c r="A43" s="634"/>
      <c r="B43" s="492">
        <v>24552</v>
      </c>
      <c r="C43" s="483" t="s">
        <v>1981</v>
      </c>
      <c r="D43" s="484" t="s">
        <v>1982</v>
      </c>
      <c r="E43" s="483" t="s">
        <v>1908</v>
      </c>
      <c r="F43" s="483" t="s">
        <v>1983</v>
      </c>
      <c r="G43" s="451">
        <v>1000</v>
      </c>
      <c r="H43" s="451">
        <f t="shared" si="14"/>
        <v>100</v>
      </c>
      <c r="I43" s="480">
        <v>38.729999999999997</v>
      </c>
      <c r="J43" s="480">
        <f t="shared" si="15"/>
        <v>387.29999999999995</v>
      </c>
      <c r="K43" s="481">
        <f t="shared" si="12"/>
        <v>38729.999999999993</v>
      </c>
      <c r="L43" s="451">
        <v>550</v>
      </c>
      <c r="M43" s="451">
        <f>L43/10</f>
        <v>55</v>
      </c>
      <c r="N43" s="480">
        <f t="shared" si="13"/>
        <v>38.729999999999997</v>
      </c>
      <c r="O43" s="480">
        <f>N43*10</f>
        <v>387.29999999999995</v>
      </c>
      <c r="P43" s="481">
        <f t="shared" si="11"/>
        <v>21301.499999999996</v>
      </c>
      <c r="Q43" s="444">
        <f t="shared" si="6"/>
        <v>0.55000000000000004</v>
      </c>
      <c r="R43" s="432"/>
      <c r="S43" s="445"/>
    </row>
    <row r="44" spans="1:19" ht="38.25" customHeight="1">
      <c r="A44" s="634"/>
      <c r="B44" s="492" t="s">
        <v>1984</v>
      </c>
      <c r="C44" s="483" t="s">
        <v>1985</v>
      </c>
      <c r="D44" s="484" t="s">
        <v>1986</v>
      </c>
      <c r="E44" s="483" t="s">
        <v>1908</v>
      </c>
      <c r="F44" s="483" t="s">
        <v>1987</v>
      </c>
      <c r="G44" s="451">
        <v>60</v>
      </c>
      <c r="H44" s="451">
        <v>0</v>
      </c>
      <c r="I44" s="480">
        <v>33.340000000000003</v>
      </c>
      <c r="J44" s="480">
        <f>I44*300</f>
        <v>10002.000000000002</v>
      </c>
      <c r="K44" s="481">
        <f t="shared" si="12"/>
        <v>0</v>
      </c>
      <c r="L44" s="451">
        <v>7350</v>
      </c>
      <c r="M44" s="451">
        <f>L44/300</f>
        <v>24.5</v>
      </c>
      <c r="N44" s="480">
        <f t="shared" si="13"/>
        <v>33.340000000000003</v>
      </c>
      <c r="O44" s="480">
        <f>N44*300</f>
        <v>10002.000000000002</v>
      </c>
      <c r="P44" s="481">
        <f t="shared" si="11"/>
        <v>245049.00000000006</v>
      </c>
      <c r="Q44" s="444" t="e">
        <f t="shared" si="6"/>
        <v>#DIV/0!</v>
      </c>
      <c r="R44" s="432"/>
      <c r="S44" s="445"/>
    </row>
    <row r="45" spans="1:19" ht="27.75" customHeight="1">
      <c r="A45" s="634"/>
      <c r="B45" s="492" t="s">
        <v>1988</v>
      </c>
      <c r="C45" s="483" t="s">
        <v>1985</v>
      </c>
      <c r="D45" s="484" t="s">
        <v>1986</v>
      </c>
      <c r="E45" s="483" t="s">
        <v>1989</v>
      </c>
      <c r="F45" s="483" t="s">
        <v>1990</v>
      </c>
      <c r="G45" s="451">
        <v>0</v>
      </c>
      <c r="H45" s="451">
        <v>0</v>
      </c>
      <c r="I45" s="480">
        <v>2546.7199999999998</v>
      </c>
      <c r="J45" s="480">
        <f>I45*1</f>
        <v>2546.7199999999998</v>
      </c>
      <c r="K45" s="481">
        <f t="shared" si="12"/>
        <v>0</v>
      </c>
      <c r="L45" s="451">
        <v>0</v>
      </c>
      <c r="M45" s="451">
        <f>L45/1</f>
        <v>0</v>
      </c>
      <c r="N45" s="480">
        <f t="shared" si="13"/>
        <v>2546.7199999999998</v>
      </c>
      <c r="O45" s="480">
        <f>N45*1</f>
        <v>2546.7199999999998</v>
      </c>
      <c r="P45" s="481">
        <f t="shared" si="11"/>
        <v>0</v>
      </c>
      <c r="Q45" s="444" t="e">
        <f t="shared" si="6"/>
        <v>#DIV/0!</v>
      </c>
      <c r="R45" s="432"/>
      <c r="S45" s="445"/>
    </row>
    <row r="46" spans="1:19" ht="24.9" customHeight="1">
      <c r="A46" s="634"/>
      <c r="B46" s="492">
        <v>173225</v>
      </c>
      <c r="C46" s="483" t="s">
        <v>1991</v>
      </c>
      <c r="D46" s="484" t="s">
        <v>1992</v>
      </c>
      <c r="E46" s="483" t="s">
        <v>1942</v>
      </c>
      <c r="F46" s="483" t="s">
        <v>1993</v>
      </c>
      <c r="G46" s="451">
        <v>50</v>
      </c>
      <c r="H46" s="451">
        <f>G46/1</f>
        <v>50</v>
      </c>
      <c r="I46" s="480">
        <v>89.72</v>
      </c>
      <c r="J46" s="480">
        <f>I46*1</f>
        <v>89.72</v>
      </c>
      <c r="K46" s="481">
        <f t="shared" si="12"/>
        <v>4486</v>
      </c>
      <c r="L46" s="451">
        <v>23</v>
      </c>
      <c r="M46" s="451">
        <f t="shared" ref="M46:M47" si="16">L46/1</f>
        <v>23</v>
      </c>
      <c r="N46" s="480">
        <f t="shared" si="13"/>
        <v>89.72</v>
      </c>
      <c r="O46" s="480">
        <f t="shared" ref="O46:O47" si="17">N46*1</f>
        <v>89.72</v>
      </c>
      <c r="P46" s="481">
        <f t="shared" si="11"/>
        <v>2063.56</v>
      </c>
      <c r="Q46" s="444">
        <f t="shared" si="6"/>
        <v>0.46</v>
      </c>
      <c r="R46" s="432"/>
      <c r="S46" s="445"/>
    </row>
    <row r="47" spans="1:19" ht="24.9" customHeight="1">
      <c r="A47" s="634"/>
      <c r="B47" s="492">
        <v>173220</v>
      </c>
      <c r="C47" s="483" t="s">
        <v>1991</v>
      </c>
      <c r="D47" s="484" t="s">
        <v>1994</v>
      </c>
      <c r="E47" s="483" t="s">
        <v>1942</v>
      </c>
      <c r="F47" s="483" t="s">
        <v>1995</v>
      </c>
      <c r="G47" s="451">
        <v>300</v>
      </c>
      <c r="H47" s="451">
        <f>G47/1</f>
        <v>300</v>
      </c>
      <c r="I47" s="480">
        <v>72.27</v>
      </c>
      <c r="J47" s="480">
        <f>I47*1</f>
        <v>72.27</v>
      </c>
      <c r="K47" s="481">
        <f t="shared" si="12"/>
        <v>21681</v>
      </c>
      <c r="L47" s="451">
        <v>136</v>
      </c>
      <c r="M47" s="451">
        <f t="shared" si="16"/>
        <v>136</v>
      </c>
      <c r="N47" s="480">
        <f t="shared" si="13"/>
        <v>72.27</v>
      </c>
      <c r="O47" s="480">
        <f t="shared" si="17"/>
        <v>72.27</v>
      </c>
      <c r="P47" s="481">
        <f t="shared" si="11"/>
        <v>9828.7199999999993</v>
      </c>
      <c r="Q47" s="444">
        <f t="shared" si="6"/>
        <v>0.45333333333333331</v>
      </c>
      <c r="R47" s="432"/>
      <c r="S47" s="445"/>
    </row>
    <row r="48" spans="1:19" ht="20.25" customHeight="1">
      <c r="A48" s="634"/>
      <c r="B48" s="492" t="s">
        <v>1996</v>
      </c>
      <c r="C48" s="483"/>
      <c r="D48" s="484" t="s">
        <v>1997</v>
      </c>
      <c r="E48" s="483" t="s">
        <v>1908</v>
      </c>
      <c r="F48" s="483" t="s">
        <v>1998</v>
      </c>
      <c r="G48" s="451">
        <v>400</v>
      </c>
      <c r="H48" s="451">
        <f>G48/5</f>
        <v>80</v>
      </c>
      <c r="I48" s="480">
        <v>396.75</v>
      </c>
      <c r="J48" s="480">
        <f>I48*5</f>
        <v>1983.75</v>
      </c>
      <c r="K48" s="481">
        <f t="shared" si="12"/>
        <v>158700</v>
      </c>
      <c r="L48" s="451">
        <v>198</v>
      </c>
      <c r="M48" s="451">
        <f>L48/5</f>
        <v>39.6</v>
      </c>
      <c r="N48" s="480">
        <f t="shared" si="13"/>
        <v>396.75</v>
      </c>
      <c r="O48" s="480">
        <f>N48*5</f>
        <v>1983.75</v>
      </c>
      <c r="P48" s="481">
        <f t="shared" si="11"/>
        <v>78556.5</v>
      </c>
      <c r="Q48" s="444">
        <f t="shared" si="6"/>
        <v>0.495</v>
      </c>
      <c r="R48" s="432"/>
      <c r="S48" s="445"/>
    </row>
    <row r="49" spans="1:19" ht="24.9" customHeight="1">
      <c r="A49" s="634"/>
      <c r="B49" s="492">
        <v>175410</v>
      </c>
      <c r="C49" s="483" t="s">
        <v>1999</v>
      </c>
      <c r="D49" s="484" t="s">
        <v>2000</v>
      </c>
      <c r="E49" s="483" t="s">
        <v>1942</v>
      </c>
      <c r="F49" s="485" t="s">
        <v>2001</v>
      </c>
      <c r="G49" s="451">
        <v>95</v>
      </c>
      <c r="H49" s="451">
        <f>G49/1</f>
        <v>95</v>
      </c>
      <c r="I49" s="480">
        <v>83.82</v>
      </c>
      <c r="J49" s="480">
        <f>I49*1</f>
        <v>83.82</v>
      </c>
      <c r="K49" s="481">
        <f t="shared" si="12"/>
        <v>7962.9</v>
      </c>
      <c r="L49" s="451">
        <v>64</v>
      </c>
      <c r="M49" s="451">
        <f>L49/1</f>
        <v>64</v>
      </c>
      <c r="N49" s="480">
        <f t="shared" si="13"/>
        <v>83.82</v>
      </c>
      <c r="O49" s="480">
        <f>N49*1</f>
        <v>83.82</v>
      </c>
      <c r="P49" s="481">
        <f t="shared" si="11"/>
        <v>5364.48</v>
      </c>
      <c r="Q49" s="444">
        <f t="shared" si="6"/>
        <v>0.67368421052631577</v>
      </c>
      <c r="R49" s="432"/>
      <c r="S49" s="445"/>
    </row>
    <row r="50" spans="1:19" ht="24.9" customHeight="1">
      <c r="A50" s="634"/>
      <c r="B50" s="492">
        <v>162088</v>
      </c>
      <c r="C50" s="483" t="s">
        <v>2002</v>
      </c>
      <c r="D50" s="484" t="s">
        <v>2003</v>
      </c>
      <c r="E50" s="483" t="s">
        <v>1908</v>
      </c>
      <c r="F50" s="483" t="s">
        <v>2004</v>
      </c>
      <c r="G50" s="451">
        <v>4000</v>
      </c>
      <c r="H50" s="451">
        <f>G50/10</f>
        <v>400</v>
      </c>
      <c r="I50" s="480">
        <v>35.64</v>
      </c>
      <c r="J50" s="480">
        <f>I50*10</f>
        <v>356.4</v>
      </c>
      <c r="K50" s="481">
        <f t="shared" si="12"/>
        <v>142560</v>
      </c>
      <c r="L50" s="451">
        <v>2558</v>
      </c>
      <c r="M50" s="451">
        <f>L50/10</f>
        <v>255.8</v>
      </c>
      <c r="N50" s="480">
        <f t="shared" si="13"/>
        <v>35.64</v>
      </c>
      <c r="O50" s="480">
        <f>N50*10</f>
        <v>356.4</v>
      </c>
      <c r="P50" s="481">
        <f t="shared" si="11"/>
        <v>91167.12</v>
      </c>
      <c r="Q50" s="444">
        <f t="shared" si="6"/>
        <v>0.63950000000000007</v>
      </c>
      <c r="R50" s="432"/>
      <c r="S50" s="445"/>
    </row>
    <row r="51" spans="1:19" ht="24.9" customHeight="1">
      <c r="A51" s="634"/>
      <c r="B51" s="492">
        <v>124302</v>
      </c>
      <c r="C51" s="483" t="s">
        <v>2005</v>
      </c>
      <c r="D51" s="484" t="s">
        <v>2006</v>
      </c>
      <c r="E51" s="483" t="s">
        <v>1908</v>
      </c>
      <c r="F51" s="483" t="s">
        <v>2007</v>
      </c>
      <c r="G51" s="451">
        <v>1600</v>
      </c>
      <c r="H51" s="451">
        <f>G51/10</f>
        <v>160</v>
      </c>
      <c r="I51" s="480">
        <v>22.77</v>
      </c>
      <c r="J51" s="480">
        <f>I51*10</f>
        <v>227.7</v>
      </c>
      <c r="K51" s="481">
        <f t="shared" si="12"/>
        <v>36432</v>
      </c>
      <c r="L51" s="451">
        <v>774</v>
      </c>
      <c r="M51" s="451">
        <f>L51/10</f>
        <v>77.400000000000006</v>
      </c>
      <c r="N51" s="480">
        <f t="shared" si="13"/>
        <v>22.77</v>
      </c>
      <c r="O51" s="480">
        <f>N51*10</f>
        <v>227.7</v>
      </c>
      <c r="P51" s="481">
        <f t="shared" si="11"/>
        <v>17623.98</v>
      </c>
      <c r="Q51" s="444">
        <f t="shared" si="6"/>
        <v>0.48375000000000001</v>
      </c>
      <c r="R51" s="432"/>
      <c r="S51" s="445"/>
    </row>
    <row r="52" spans="1:19" ht="24.9" customHeight="1">
      <c r="A52" s="634"/>
      <c r="B52" s="492">
        <v>47218</v>
      </c>
      <c r="C52" s="483" t="s">
        <v>2008</v>
      </c>
      <c r="D52" s="484" t="s">
        <v>2009</v>
      </c>
      <c r="E52" s="485" t="s">
        <v>2010</v>
      </c>
      <c r="F52" s="485" t="s">
        <v>2011</v>
      </c>
      <c r="G52" s="451">
        <v>11000</v>
      </c>
      <c r="H52" s="481">
        <f>G52/15</f>
        <v>733.33333333333337</v>
      </c>
      <c r="I52" s="480">
        <v>124.41</v>
      </c>
      <c r="J52" s="480">
        <f>I52*15</f>
        <v>1866.1499999999999</v>
      </c>
      <c r="K52" s="481">
        <f t="shared" si="12"/>
        <v>1368510</v>
      </c>
      <c r="L52" s="451">
        <v>7560</v>
      </c>
      <c r="M52" s="451">
        <f>L52/10</f>
        <v>756</v>
      </c>
      <c r="N52" s="480">
        <f t="shared" si="13"/>
        <v>124.41</v>
      </c>
      <c r="O52" s="480">
        <f>N52*15</f>
        <v>1866.1499999999999</v>
      </c>
      <c r="P52" s="481">
        <f t="shared" si="11"/>
        <v>1410809.4</v>
      </c>
      <c r="Q52" s="444">
        <f t="shared" si="6"/>
        <v>1.0309090909090908</v>
      </c>
      <c r="R52" s="432"/>
      <c r="S52" s="445"/>
    </row>
    <row r="53" spans="1:19" ht="24.9" customHeight="1">
      <c r="A53" s="634"/>
      <c r="B53" s="492" t="s">
        <v>2012</v>
      </c>
      <c r="C53" s="483" t="s">
        <v>2013</v>
      </c>
      <c r="D53" s="484" t="s">
        <v>2014</v>
      </c>
      <c r="E53" s="483" t="s">
        <v>1942</v>
      </c>
      <c r="F53" s="483" t="s">
        <v>2015</v>
      </c>
      <c r="G53" s="451">
        <v>450</v>
      </c>
      <c r="H53" s="451">
        <f t="shared" ref="H53" si="18">G53/1</f>
        <v>450</v>
      </c>
      <c r="I53" s="480">
        <v>352.06</v>
      </c>
      <c r="J53" s="480">
        <f t="shared" ref="J53:J56" si="19">I53*1</f>
        <v>352.06</v>
      </c>
      <c r="K53" s="481">
        <f t="shared" si="12"/>
        <v>158427</v>
      </c>
      <c r="L53" s="451">
        <v>208</v>
      </c>
      <c r="M53" s="451">
        <f>L53/1</f>
        <v>208</v>
      </c>
      <c r="N53" s="480">
        <f t="shared" si="13"/>
        <v>352.06</v>
      </c>
      <c r="O53" s="480">
        <f>N53*1</f>
        <v>352.06</v>
      </c>
      <c r="P53" s="481">
        <f t="shared" si="11"/>
        <v>73228.479999999996</v>
      </c>
      <c r="Q53" s="444">
        <f t="shared" si="6"/>
        <v>0.4622222222222222</v>
      </c>
      <c r="R53" s="432"/>
      <c r="S53" s="445"/>
    </row>
    <row r="54" spans="1:19" ht="24.9" customHeight="1">
      <c r="A54" s="634"/>
      <c r="B54" s="483">
        <v>44086</v>
      </c>
      <c r="C54" s="501" t="s">
        <v>2016</v>
      </c>
      <c r="D54" s="502" t="s">
        <v>2017</v>
      </c>
      <c r="E54" s="483" t="s">
        <v>2018</v>
      </c>
      <c r="F54" s="485" t="s">
        <v>2019</v>
      </c>
      <c r="G54" s="451">
        <v>0</v>
      </c>
      <c r="H54" s="451">
        <v>0</v>
      </c>
      <c r="I54" s="480">
        <v>1932.7</v>
      </c>
      <c r="J54" s="480">
        <f t="shared" si="19"/>
        <v>1932.7</v>
      </c>
      <c r="K54" s="481">
        <f t="shared" si="12"/>
        <v>0</v>
      </c>
      <c r="L54" s="451">
        <v>0</v>
      </c>
      <c r="M54" s="451">
        <f t="shared" ref="M54" si="20">L54/1</f>
        <v>0</v>
      </c>
      <c r="N54" s="480">
        <f t="shared" si="13"/>
        <v>1932.7</v>
      </c>
      <c r="O54" s="480">
        <f t="shared" ref="O54:O56" si="21">N54*1</f>
        <v>1932.7</v>
      </c>
      <c r="P54" s="481">
        <f t="shared" si="11"/>
        <v>0</v>
      </c>
      <c r="Q54" s="444" t="e">
        <f t="shared" si="6"/>
        <v>#DIV/0!</v>
      </c>
      <c r="R54" s="432"/>
      <c r="S54" s="445"/>
    </row>
    <row r="55" spans="1:19" ht="24.9" customHeight="1">
      <c r="A55" s="634"/>
      <c r="B55" s="492" t="s">
        <v>2020</v>
      </c>
      <c r="C55" s="483" t="s">
        <v>2021</v>
      </c>
      <c r="D55" s="502" t="s">
        <v>2022</v>
      </c>
      <c r="E55" s="483" t="s">
        <v>2023</v>
      </c>
      <c r="F55" s="483" t="s">
        <v>2024</v>
      </c>
      <c r="G55" s="451">
        <v>2200</v>
      </c>
      <c r="H55" s="451">
        <f t="shared" ref="H55:H56" si="22">G55/1</f>
        <v>2200</v>
      </c>
      <c r="I55" s="480">
        <v>1332.76</v>
      </c>
      <c r="J55" s="480">
        <f t="shared" si="19"/>
        <v>1332.76</v>
      </c>
      <c r="K55" s="481">
        <f t="shared" si="12"/>
        <v>2932072</v>
      </c>
      <c r="L55" s="451">
        <v>1209</v>
      </c>
      <c r="M55" s="451">
        <f>L55/1</f>
        <v>1209</v>
      </c>
      <c r="N55" s="480">
        <f t="shared" si="13"/>
        <v>1332.76</v>
      </c>
      <c r="O55" s="480">
        <f t="shared" si="21"/>
        <v>1332.76</v>
      </c>
      <c r="P55" s="481">
        <f t="shared" si="11"/>
        <v>1611306.84</v>
      </c>
      <c r="Q55" s="444">
        <f t="shared" si="6"/>
        <v>0.54954545454545456</v>
      </c>
      <c r="R55" s="432"/>
      <c r="S55" s="445"/>
    </row>
    <row r="56" spans="1:19" ht="24.9" customHeight="1">
      <c r="A56" s="634"/>
      <c r="B56" s="492" t="s">
        <v>2025</v>
      </c>
      <c r="C56" s="483" t="s">
        <v>2021</v>
      </c>
      <c r="D56" s="502" t="s">
        <v>2022</v>
      </c>
      <c r="E56" s="483" t="s">
        <v>2023</v>
      </c>
      <c r="F56" s="483" t="s">
        <v>2026</v>
      </c>
      <c r="G56" s="451">
        <v>1000</v>
      </c>
      <c r="H56" s="451">
        <f t="shared" si="22"/>
        <v>1000</v>
      </c>
      <c r="I56" s="480">
        <v>1428.57</v>
      </c>
      <c r="J56" s="480">
        <f t="shared" si="19"/>
        <v>1428.57</v>
      </c>
      <c r="K56" s="481">
        <f t="shared" si="12"/>
        <v>1428570</v>
      </c>
      <c r="L56" s="451">
        <v>660</v>
      </c>
      <c r="M56" s="451">
        <f>L56/1</f>
        <v>660</v>
      </c>
      <c r="N56" s="480">
        <f t="shared" si="13"/>
        <v>1428.57</v>
      </c>
      <c r="O56" s="480">
        <f t="shared" si="21"/>
        <v>1428.57</v>
      </c>
      <c r="P56" s="481">
        <f t="shared" si="11"/>
        <v>942856.2</v>
      </c>
      <c r="Q56" s="444">
        <f t="shared" si="6"/>
        <v>0.66</v>
      </c>
      <c r="R56" s="432"/>
      <c r="S56" s="445"/>
    </row>
    <row r="57" spans="1:19" ht="24.9" customHeight="1">
      <c r="A57" s="634"/>
      <c r="B57" s="492" t="s">
        <v>2027</v>
      </c>
      <c r="C57" s="483"/>
      <c r="D57" s="484" t="s">
        <v>2028</v>
      </c>
      <c r="E57" s="483" t="s">
        <v>1908</v>
      </c>
      <c r="F57" s="483" t="s">
        <v>2029</v>
      </c>
      <c r="G57" s="451">
        <v>180</v>
      </c>
      <c r="H57" s="451">
        <f>G57/5</f>
        <v>36</v>
      </c>
      <c r="I57" s="480">
        <v>503.14</v>
      </c>
      <c r="J57" s="480">
        <f>I57*5</f>
        <v>2515.6999999999998</v>
      </c>
      <c r="K57" s="481">
        <f t="shared" si="12"/>
        <v>90565.2</v>
      </c>
      <c r="L57" s="451">
        <v>78</v>
      </c>
      <c r="M57" s="451">
        <f>L57/5</f>
        <v>15.6</v>
      </c>
      <c r="N57" s="480">
        <f t="shared" si="13"/>
        <v>503.14</v>
      </c>
      <c r="O57" s="480">
        <f>N57*5</f>
        <v>2515.6999999999998</v>
      </c>
      <c r="P57" s="481">
        <f t="shared" si="11"/>
        <v>39244.92</v>
      </c>
      <c r="Q57" s="444">
        <f t="shared" si="6"/>
        <v>0.43333333333333335</v>
      </c>
      <c r="R57" s="432"/>
      <c r="S57" s="445"/>
    </row>
    <row r="58" spans="1:19" ht="24.9" customHeight="1">
      <c r="A58" s="634"/>
      <c r="B58" s="492">
        <v>51560</v>
      </c>
      <c r="C58" s="483" t="s">
        <v>2030</v>
      </c>
      <c r="D58" s="484" t="s">
        <v>2031</v>
      </c>
      <c r="E58" s="483" t="s">
        <v>1908</v>
      </c>
      <c r="F58" s="485" t="s">
        <v>2032</v>
      </c>
      <c r="G58" s="451">
        <v>3800</v>
      </c>
      <c r="H58" s="451">
        <f>G58/5</f>
        <v>760</v>
      </c>
      <c r="I58" s="480">
        <v>92.51</v>
      </c>
      <c r="J58" s="480">
        <f>I58*5</f>
        <v>462.55</v>
      </c>
      <c r="K58" s="481">
        <f t="shared" si="12"/>
        <v>351538</v>
      </c>
      <c r="L58" s="451">
        <v>2389</v>
      </c>
      <c r="M58" s="451">
        <f>L58/5</f>
        <v>477.8</v>
      </c>
      <c r="N58" s="480">
        <f t="shared" si="13"/>
        <v>92.51</v>
      </c>
      <c r="O58" s="480">
        <f>N58*5</f>
        <v>462.55</v>
      </c>
      <c r="P58" s="481">
        <f t="shared" si="11"/>
        <v>221006.39</v>
      </c>
      <c r="Q58" s="444">
        <f t="shared" si="6"/>
        <v>0.62868421052631585</v>
      </c>
      <c r="R58" s="432"/>
      <c r="S58" s="445"/>
    </row>
    <row r="59" spans="1:19" ht="24.9" customHeight="1">
      <c r="A59" s="634"/>
      <c r="B59" s="492">
        <v>4156150</v>
      </c>
      <c r="C59" s="494" t="s">
        <v>2033</v>
      </c>
      <c r="D59" s="484" t="s">
        <v>2034</v>
      </c>
      <c r="E59" s="503"/>
      <c r="F59" s="485" t="s">
        <v>2035</v>
      </c>
      <c r="G59" s="500">
        <v>163000</v>
      </c>
      <c r="H59" s="451">
        <f>G59/500</f>
        <v>326</v>
      </c>
      <c r="I59" s="480">
        <v>0.85</v>
      </c>
      <c r="J59" s="480">
        <f>I59*500</f>
        <v>425</v>
      </c>
      <c r="K59" s="481">
        <f t="shared" si="12"/>
        <v>138550</v>
      </c>
      <c r="L59" s="451">
        <v>47499.9</v>
      </c>
      <c r="M59" s="451">
        <f>L59/500</f>
        <v>94.999800000000008</v>
      </c>
      <c r="N59" s="480">
        <f t="shared" si="13"/>
        <v>0.85</v>
      </c>
      <c r="O59" s="480">
        <f>N59*500</f>
        <v>425</v>
      </c>
      <c r="P59" s="481">
        <f t="shared" si="11"/>
        <v>40374.915000000001</v>
      </c>
      <c r="Q59" s="444">
        <f t="shared" si="6"/>
        <v>0.29141042944785278</v>
      </c>
      <c r="R59" s="432"/>
      <c r="S59" s="445"/>
    </row>
    <row r="60" spans="1:19" ht="15.75" customHeight="1">
      <c r="A60" s="634"/>
      <c r="B60" s="492">
        <v>107497</v>
      </c>
      <c r="C60" s="483" t="s">
        <v>2036</v>
      </c>
      <c r="D60" s="484" t="s">
        <v>2037</v>
      </c>
      <c r="E60" s="483" t="s">
        <v>2038</v>
      </c>
      <c r="F60" s="485" t="s">
        <v>2039</v>
      </c>
      <c r="G60" s="451">
        <v>20</v>
      </c>
      <c r="H60" s="451">
        <f>G60/5</f>
        <v>4</v>
      </c>
      <c r="I60" s="480">
        <v>75.8</v>
      </c>
      <c r="J60" s="480">
        <f>I60*5</f>
        <v>379</v>
      </c>
      <c r="K60" s="481">
        <f t="shared" si="12"/>
        <v>1516</v>
      </c>
      <c r="L60" s="451">
        <v>4</v>
      </c>
      <c r="M60" s="451">
        <f>L60/5</f>
        <v>0.8</v>
      </c>
      <c r="N60" s="480">
        <f t="shared" si="13"/>
        <v>75.8</v>
      </c>
      <c r="O60" s="480">
        <f>N60*5</f>
        <v>379</v>
      </c>
      <c r="P60" s="481">
        <f t="shared" si="11"/>
        <v>303.2</v>
      </c>
      <c r="Q60" s="444">
        <f t="shared" si="6"/>
        <v>0.2</v>
      </c>
      <c r="R60" s="432"/>
      <c r="S60" s="445"/>
    </row>
    <row r="61" spans="1:19" ht="24.9" customHeight="1">
      <c r="A61" s="634"/>
      <c r="B61" s="492">
        <v>48468</v>
      </c>
      <c r="C61" s="483" t="s">
        <v>2040</v>
      </c>
      <c r="D61" s="484" t="s">
        <v>2041</v>
      </c>
      <c r="E61" s="483" t="s">
        <v>2038</v>
      </c>
      <c r="F61" s="483" t="s">
        <v>2042</v>
      </c>
      <c r="G61" s="451">
        <v>0</v>
      </c>
      <c r="H61" s="451">
        <f>G61/5</f>
        <v>0</v>
      </c>
      <c r="I61" s="480">
        <v>213.12</v>
      </c>
      <c r="J61" s="480">
        <f>I61*5</f>
        <v>1065.5999999999999</v>
      </c>
      <c r="K61" s="481">
        <f t="shared" si="12"/>
        <v>0</v>
      </c>
      <c r="L61" s="451">
        <v>0</v>
      </c>
      <c r="M61" s="451">
        <f>L61/5</f>
        <v>0</v>
      </c>
      <c r="N61" s="480">
        <f t="shared" si="13"/>
        <v>213.12</v>
      </c>
      <c r="O61" s="480">
        <f>N61*5</f>
        <v>1065.5999999999999</v>
      </c>
      <c r="P61" s="481">
        <f t="shared" si="11"/>
        <v>0</v>
      </c>
      <c r="Q61" s="444" t="e">
        <f t="shared" si="6"/>
        <v>#DIV/0!</v>
      </c>
      <c r="R61" s="432"/>
      <c r="S61" s="445"/>
    </row>
    <row r="62" spans="1:19" ht="24.9" customHeight="1">
      <c r="A62" s="634"/>
      <c r="B62" s="492">
        <v>20056</v>
      </c>
      <c r="C62" s="483" t="s">
        <v>2043</v>
      </c>
      <c r="D62" s="484" t="s">
        <v>2044</v>
      </c>
      <c r="E62" s="485" t="s">
        <v>2045</v>
      </c>
      <c r="F62" s="485" t="s">
        <v>2046</v>
      </c>
      <c r="G62" s="451">
        <v>7000</v>
      </c>
      <c r="H62" s="451">
        <f>G62/7</f>
        <v>1000</v>
      </c>
      <c r="I62" s="480">
        <v>55</v>
      </c>
      <c r="J62" s="480">
        <f>I62*50</f>
        <v>2750</v>
      </c>
      <c r="K62" s="481">
        <f t="shared" si="12"/>
        <v>2750000</v>
      </c>
      <c r="L62" s="451">
        <v>2177</v>
      </c>
      <c r="M62" s="451">
        <f>L62/50</f>
        <v>43.54</v>
      </c>
      <c r="N62" s="480">
        <f t="shared" si="13"/>
        <v>55</v>
      </c>
      <c r="O62" s="480">
        <f>N62*50</f>
        <v>2750</v>
      </c>
      <c r="P62" s="481">
        <f t="shared" si="11"/>
        <v>119735</v>
      </c>
      <c r="Q62" s="444">
        <f t="shared" si="6"/>
        <v>4.3540000000000002E-2</v>
      </c>
      <c r="R62" s="432"/>
      <c r="S62" s="445"/>
    </row>
    <row r="63" spans="1:19" ht="24.9" customHeight="1">
      <c r="A63" s="634"/>
      <c r="B63" s="492" t="s">
        <v>2047</v>
      </c>
      <c r="C63" s="494" t="s">
        <v>2048</v>
      </c>
      <c r="D63" s="484" t="s">
        <v>2049</v>
      </c>
      <c r="E63" s="485" t="s">
        <v>1908</v>
      </c>
      <c r="F63" s="485" t="s">
        <v>2050</v>
      </c>
      <c r="G63" s="451">
        <v>3500</v>
      </c>
      <c r="H63" s="451">
        <f>G63/50</f>
        <v>70</v>
      </c>
      <c r="I63" s="480">
        <v>480.5</v>
      </c>
      <c r="J63" s="480">
        <f>I63*7</f>
        <v>3363.5</v>
      </c>
      <c r="K63" s="481">
        <f t="shared" si="12"/>
        <v>235445</v>
      </c>
      <c r="L63" s="451">
        <v>1023</v>
      </c>
      <c r="M63" s="451">
        <f>L63/7</f>
        <v>146.14285714285714</v>
      </c>
      <c r="N63" s="480">
        <f t="shared" si="13"/>
        <v>480.5</v>
      </c>
      <c r="O63" s="480">
        <f>N63*7</f>
        <v>3363.5</v>
      </c>
      <c r="P63" s="481">
        <f t="shared" si="11"/>
        <v>491551.5</v>
      </c>
      <c r="Q63" s="444">
        <f t="shared" si="6"/>
        <v>2.0877551020408163</v>
      </c>
      <c r="R63" s="432"/>
      <c r="S63" s="445"/>
    </row>
    <row r="64" spans="1:19" ht="23.25" customHeight="1">
      <c r="A64" s="634"/>
      <c r="B64" s="492" t="s">
        <v>2051</v>
      </c>
      <c r="C64" s="483" t="s">
        <v>1999</v>
      </c>
      <c r="D64" s="484" t="s">
        <v>2052</v>
      </c>
      <c r="E64" s="483" t="s">
        <v>1942</v>
      </c>
      <c r="F64" s="485" t="s">
        <v>2053</v>
      </c>
      <c r="G64" s="451">
        <v>700</v>
      </c>
      <c r="H64" s="451">
        <f>G64/1</f>
        <v>700</v>
      </c>
      <c r="I64" s="480">
        <v>84.92</v>
      </c>
      <c r="J64" s="480">
        <f>I64*1</f>
        <v>84.92</v>
      </c>
      <c r="K64" s="481">
        <f t="shared" si="12"/>
        <v>59444</v>
      </c>
      <c r="L64" s="451">
        <v>68</v>
      </c>
      <c r="M64" s="451">
        <f>L64/1</f>
        <v>68</v>
      </c>
      <c r="N64" s="480">
        <f t="shared" si="13"/>
        <v>84.92</v>
      </c>
      <c r="O64" s="480">
        <f>N64*1</f>
        <v>84.92</v>
      </c>
      <c r="P64" s="481">
        <f t="shared" si="11"/>
        <v>5774.56</v>
      </c>
      <c r="Q64" s="444">
        <f t="shared" si="6"/>
        <v>9.7142857142857142E-2</v>
      </c>
      <c r="R64" s="432"/>
      <c r="S64" s="445"/>
    </row>
    <row r="65" spans="1:22" ht="21.75" customHeight="1">
      <c r="A65" s="634"/>
      <c r="B65" s="504">
        <v>58334</v>
      </c>
      <c r="C65" s="505" t="s">
        <v>2054</v>
      </c>
      <c r="D65" s="506" t="s">
        <v>2055</v>
      </c>
      <c r="E65" s="505" t="s">
        <v>1908</v>
      </c>
      <c r="F65" s="507" t="s">
        <v>2056</v>
      </c>
      <c r="G65" s="451">
        <v>1000</v>
      </c>
      <c r="H65" s="451">
        <f>G65/10</f>
        <v>100</v>
      </c>
      <c r="I65" s="480">
        <v>86.56</v>
      </c>
      <c r="J65" s="480">
        <f>I65*10</f>
        <v>865.6</v>
      </c>
      <c r="K65" s="481">
        <f t="shared" si="12"/>
        <v>86560</v>
      </c>
      <c r="L65" s="451">
        <v>597</v>
      </c>
      <c r="M65" s="451">
        <f>L65/10</f>
        <v>59.7</v>
      </c>
      <c r="N65" s="480">
        <f t="shared" si="13"/>
        <v>86.56</v>
      </c>
      <c r="O65" s="480">
        <f>N65*10</f>
        <v>865.6</v>
      </c>
      <c r="P65" s="481">
        <f t="shared" si="11"/>
        <v>51676.320000000007</v>
      </c>
      <c r="Q65" s="444">
        <f t="shared" si="6"/>
        <v>0.59699999999999998</v>
      </c>
      <c r="R65" s="432"/>
      <c r="S65" s="445"/>
    </row>
    <row r="66" spans="1:22" ht="21.75" customHeight="1">
      <c r="A66" s="634"/>
      <c r="B66" s="508" t="s">
        <v>2057</v>
      </c>
      <c r="C66" s="505" t="s">
        <v>2058</v>
      </c>
      <c r="D66" s="509" t="s">
        <v>2059</v>
      </c>
      <c r="E66" s="505" t="s">
        <v>1908</v>
      </c>
      <c r="F66" s="507" t="s">
        <v>2060</v>
      </c>
      <c r="G66" s="510">
        <v>230</v>
      </c>
      <c r="H66" s="451">
        <v>214</v>
      </c>
      <c r="I66" s="511">
        <v>126646.08</v>
      </c>
      <c r="J66" s="512">
        <f>I66*1</f>
        <v>126646.08</v>
      </c>
      <c r="K66" s="513">
        <f t="shared" si="12"/>
        <v>27102261.120000001</v>
      </c>
      <c r="L66" s="451">
        <v>99</v>
      </c>
      <c r="M66" s="451">
        <f>L66/1</f>
        <v>99</v>
      </c>
      <c r="N66" s="480">
        <f t="shared" si="13"/>
        <v>126646.08</v>
      </c>
      <c r="O66" s="480">
        <f>N66*1</f>
        <v>126646.08</v>
      </c>
      <c r="P66" s="481">
        <f t="shared" si="11"/>
        <v>12537961.92</v>
      </c>
      <c r="Q66" s="444">
        <f t="shared" si="6"/>
        <v>0.46261682242990654</v>
      </c>
      <c r="R66" s="432"/>
      <c r="S66" s="445"/>
    </row>
    <row r="67" spans="1:22" ht="21.75" customHeight="1">
      <c r="A67" s="634"/>
      <c r="B67" s="508" t="s">
        <v>2061</v>
      </c>
      <c r="C67" s="505" t="s">
        <v>2058</v>
      </c>
      <c r="D67" s="509" t="s">
        <v>2062</v>
      </c>
      <c r="E67" s="505" t="s">
        <v>1908</v>
      </c>
      <c r="F67" s="507" t="s">
        <v>2063</v>
      </c>
      <c r="G67" s="510"/>
      <c r="H67" s="451">
        <v>0</v>
      </c>
      <c r="I67" s="511"/>
      <c r="J67" s="512">
        <v>85157.82</v>
      </c>
      <c r="K67" s="481">
        <f t="shared" si="12"/>
        <v>0</v>
      </c>
      <c r="L67" s="451">
        <v>100</v>
      </c>
      <c r="M67" s="451">
        <v>1</v>
      </c>
      <c r="N67" s="480">
        <f t="shared" si="13"/>
        <v>0</v>
      </c>
      <c r="O67" s="480">
        <f>J67</f>
        <v>85157.82</v>
      </c>
      <c r="P67" s="481">
        <f t="shared" si="11"/>
        <v>85157.82</v>
      </c>
      <c r="Q67" s="444" t="e">
        <f t="shared" si="6"/>
        <v>#DIV/0!</v>
      </c>
      <c r="R67" s="432"/>
      <c r="S67" s="445"/>
    </row>
    <row r="68" spans="1:22" ht="18" customHeight="1">
      <c r="A68" s="634"/>
      <c r="B68" s="492">
        <v>48619</v>
      </c>
      <c r="C68" s="483" t="s">
        <v>2064</v>
      </c>
      <c r="D68" s="484" t="s">
        <v>2065</v>
      </c>
      <c r="E68" s="483" t="s">
        <v>2066</v>
      </c>
      <c r="F68" s="483" t="s">
        <v>2067</v>
      </c>
      <c r="G68" s="451">
        <v>200</v>
      </c>
      <c r="H68" s="451">
        <f>G68/5</f>
        <v>40</v>
      </c>
      <c r="I68" s="480">
        <v>394.35</v>
      </c>
      <c r="J68" s="480">
        <f>I68*5</f>
        <v>1971.75</v>
      </c>
      <c r="K68" s="481">
        <f t="shared" si="12"/>
        <v>78870</v>
      </c>
      <c r="L68" s="451">
        <v>141</v>
      </c>
      <c r="M68" s="451">
        <f>L68/5</f>
        <v>28.2</v>
      </c>
      <c r="N68" s="480">
        <f t="shared" si="13"/>
        <v>394.35</v>
      </c>
      <c r="O68" s="480">
        <f>N68*5</f>
        <v>1971.75</v>
      </c>
      <c r="P68" s="481">
        <f t="shared" si="11"/>
        <v>55603.35</v>
      </c>
      <c r="Q68" s="444">
        <f t="shared" si="6"/>
        <v>0.70499999999999996</v>
      </c>
      <c r="R68" s="432"/>
      <c r="S68" s="445"/>
    </row>
    <row r="69" spans="1:22" ht="18.75" customHeight="1">
      <c r="A69" s="634"/>
      <c r="B69" s="492" t="s">
        <v>2068</v>
      </c>
      <c r="C69" s="514" t="s">
        <v>2069</v>
      </c>
      <c r="D69" s="484" t="s">
        <v>2070</v>
      </c>
      <c r="E69" s="483" t="s">
        <v>2066</v>
      </c>
      <c r="F69" s="483" t="s">
        <v>2071</v>
      </c>
      <c r="G69" s="451">
        <v>2800</v>
      </c>
      <c r="H69" s="451">
        <f>G69/1</f>
        <v>2800</v>
      </c>
      <c r="I69" s="480">
        <v>1840.18</v>
      </c>
      <c r="J69" s="480">
        <f>I69*1</f>
        <v>1840.18</v>
      </c>
      <c r="K69" s="481">
        <f t="shared" si="12"/>
        <v>5152504</v>
      </c>
      <c r="L69" s="451">
        <v>1468</v>
      </c>
      <c r="M69" s="451">
        <f>L69/1</f>
        <v>1468</v>
      </c>
      <c r="N69" s="480">
        <f t="shared" si="13"/>
        <v>1840.18</v>
      </c>
      <c r="O69" s="480">
        <f>N69*1</f>
        <v>1840.18</v>
      </c>
      <c r="P69" s="481">
        <f t="shared" si="11"/>
        <v>2701384.24</v>
      </c>
      <c r="Q69" s="444">
        <f t="shared" si="6"/>
        <v>0.52428571428571424</v>
      </c>
      <c r="R69" s="432"/>
      <c r="S69" s="445"/>
    </row>
    <row r="70" spans="1:22" ht="24.9" customHeight="1">
      <c r="A70" s="634"/>
      <c r="B70" s="492">
        <v>87533</v>
      </c>
      <c r="C70" s="483" t="s">
        <v>2072</v>
      </c>
      <c r="D70" s="484" t="s">
        <v>2073</v>
      </c>
      <c r="E70" s="483" t="s">
        <v>1908</v>
      </c>
      <c r="F70" s="483" t="s">
        <v>2074</v>
      </c>
      <c r="G70" s="451">
        <v>50</v>
      </c>
      <c r="H70" s="451">
        <f>G70/5</f>
        <v>10</v>
      </c>
      <c r="I70" s="480">
        <v>49.46</v>
      </c>
      <c r="J70" s="480">
        <f>I70*5</f>
        <v>247.3</v>
      </c>
      <c r="K70" s="481">
        <f t="shared" si="12"/>
        <v>2473</v>
      </c>
      <c r="L70" s="451">
        <v>6</v>
      </c>
      <c r="M70" s="451">
        <f>L70/5</f>
        <v>1.2</v>
      </c>
      <c r="N70" s="480">
        <f t="shared" si="13"/>
        <v>49.46</v>
      </c>
      <c r="O70" s="480">
        <f>N70*5</f>
        <v>247.3</v>
      </c>
      <c r="P70" s="481">
        <f t="shared" si="11"/>
        <v>296.76</v>
      </c>
      <c r="Q70" s="444">
        <f t="shared" si="6"/>
        <v>0.12</v>
      </c>
      <c r="R70" s="432"/>
      <c r="S70" s="445"/>
    </row>
    <row r="71" spans="1:22" ht="15.75" customHeight="1">
      <c r="A71" s="634"/>
      <c r="B71" s="515">
        <v>87531</v>
      </c>
      <c r="C71" s="483" t="s">
        <v>2072</v>
      </c>
      <c r="D71" s="516" t="s">
        <v>2075</v>
      </c>
      <c r="E71" s="517" t="s">
        <v>1908</v>
      </c>
      <c r="F71" s="518" t="s">
        <v>2076</v>
      </c>
      <c r="G71" s="439">
        <v>50</v>
      </c>
      <c r="H71" s="439">
        <f>G71/5</f>
        <v>10</v>
      </c>
      <c r="I71" s="440">
        <v>36.43</v>
      </c>
      <c r="J71" s="440">
        <f>I71*5</f>
        <v>182.15</v>
      </c>
      <c r="K71" s="481">
        <f t="shared" si="12"/>
        <v>1821.5</v>
      </c>
      <c r="L71" s="451">
        <v>31</v>
      </c>
      <c r="M71" s="451">
        <f>L71/5</f>
        <v>6.2</v>
      </c>
      <c r="N71" s="480">
        <f t="shared" si="13"/>
        <v>36.43</v>
      </c>
      <c r="O71" s="480">
        <f>N71*5</f>
        <v>182.15</v>
      </c>
      <c r="P71" s="481">
        <f t="shared" si="11"/>
        <v>1129.3300000000002</v>
      </c>
      <c r="Q71" s="444">
        <f t="shared" ref="Q71:Q73" si="23">M71/H71</f>
        <v>0.62</v>
      </c>
      <c r="R71" s="432"/>
      <c r="S71" s="445"/>
      <c r="V71" s="519"/>
    </row>
    <row r="72" spans="1:22" ht="24.9" customHeight="1">
      <c r="A72" s="634"/>
      <c r="B72" s="492">
        <v>51845</v>
      </c>
      <c r="C72" s="483" t="s">
        <v>2077</v>
      </c>
      <c r="D72" s="484" t="s">
        <v>2078</v>
      </c>
      <c r="E72" s="483" t="s">
        <v>1917</v>
      </c>
      <c r="F72" s="483" t="s">
        <v>2079</v>
      </c>
      <c r="G72" s="451">
        <v>3000</v>
      </c>
      <c r="H72" s="451">
        <f>G72/50</f>
        <v>60</v>
      </c>
      <c r="I72" s="480">
        <v>37.39</v>
      </c>
      <c r="J72" s="480">
        <f>I72*50</f>
        <v>1869.5</v>
      </c>
      <c r="K72" s="481">
        <f t="shared" si="12"/>
        <v>112170</v>
      </c>
      <c r="L72" s="520">
        <v>2023</v>
      </c>
      <c r="M72" s="520">
        <f>L72/50</f>
        <v>40.46</v>
      </c>
      <c r="N72" s="480">
        <f t="shared" si="13"/>
        <v>37.39</v>
      </c>
      <c r="O72" s="480">
        <f>N72*50</f>
        <v>1869.5</v>
      </c>
      <c r="P72" s="481">
        <f t="shared" si="11"/>
        <v>75639.97</v>
      </c>
      <c r="Q72" s="444">
        <f t="shared" si="23"/>
        <v>0.67433333333333334</v>
      </c>
      <c r="R72" s="521"/>
      <c r="S72" s="522"/>
    </row>
    <row r="73" spans="1:22" ht="24" customHeight="1">
      <c r="A73" s="634"/>
      <c r="B73" s="492">
        <v>176042</v>
      </c>
      <c r="C73" s="483" t="s">
        <v>2080</v>
      </c>
      <c r="D73" s="484" t="s">
        <v>2081</v>
      </c>
      <c r="E73" s="483" t="s">
        <v>2038</v>
      </c>
      <c r="F73" s="483" t="s">
        <v>2082</v>
      </c>
      <c r="G73" s="451">
        <v>6300</v>
      </c>
      <c r="H73" s="451">
        <f>G73/50</f>
        <v>126</v>
      </c>
      <c r="I73" s="480">
        <v>15.18</v>
      </c>
      <c r="J73" s="480">
        <f>I73*50</f>
        <v>759</v>
      </c>
      <c r="K73" s="481">
        <f t="shared" si="12"/>
        <v>95634</v>
      </c>
      <c r="L73" s="451">
        <v>800</v>
      </c>
      <c r="M73" s="451">
        <f>L73/50</f>
        <v>16</v>
      </c>
      <c r="N73" s="480">
        <f t="shared" si="13"/>
        <v>15.18</v>
      </c>
      <c r="O73" s="480">
        <f>N73*50</f>
        <v>759</v>
      </c>
      <c r="P73" s="481">
        <f t="shared" si="11"/>
        <v>12144</v>
      </c>
      <c r="Q73" s="444">
        <f t="shared" si="23"/>
        <v>0.12698412698412698</v>
      </c>
      <c r="R73" s="432"/>
      <c r="S73" s="445"/>
    </row>
    <row r="74" spans="1:22">
      <c r="A74" s="457" t="s">
        <v>802</v>
      </c>
      <c r="B74" s="523"/>
      <c r="C74" s="523"/>
      <c r="D74" s="523"/>
      <c r="E74" s="523"/>
      <c r="F74" s="523"/>
      <c r="G74" s="423"/>
      <c r="H74" s="523"/>
      <c r="I74" s="423"/>
      <c r="J74" s="523"/>
      <c r="K74" s="524">
        <f>SUM(K6:K73)</f>
        <v>62253329.950000003</v>
      </c>
      <c r="L74" s="423"/>
      <c r="M74" s="523"/>
      <c r="N74" s="423"/>
      <c r="O74" s="523"/>
      <c r="P74" s="525">
        <f>SUM(P6:P73)</f>
        <v>33768285.509999998</v>
      </c>
      <c r="Q74" s="523"/>
      <c r="R74" s="523"/>
      <c r="S74" s="523"/>
    </row>
    <row r="75" spans="1:22" ht="42" customHeight="1">
      <c r="A75" s="526" t="s">
        <v>2083</v>
      </c>
      <c r="B75" s="523"/>
      <c r="C75" s="523"/>
      <c r="D75" s="523"/>
      <c r="E75" s="523"/>
      <c r="F75" s="523"/>
      <c r="G75" s="423"/>
      <c r="H75" s="523"/>
      <c r="I75" s="423"/>
      <c r="J75" s="527" t="s">
        <v>2084</v>
      </c>
      <c r="K75" s="528">
        <v>62065000</v>
      </c>
      <c r="L75" s="423"/>
      <c r="M75" s="523"/>
      <c r="N75" s="423"/>
      <c r="O75" s="523"/>
      <c r="P75" s="523"/>
      <c r="Q75" s="523"/>
      <c r="R75" s="523"/>
      <c r="S75" s="523"/>
    </row>
    <row r="76" spans="1:22">
      <c r="A76" s="523"/>
      <c r="B76" s="523"/>
      <c r="C76" s="523"/>
      <c r="D76" s="523"/>
      <c r="E76" s="523"/>
      <c r="F76" s="523"/>
      <c r="G76" s="423"/>
      <c r="H76" s="523"/>
      <c r="I76" s="423"/>
      <c r="J76" s="523"/>
      <c r="K76" s="529">
        <f>K75-K74</f>
        <v>-188329.95000000298</v>
      </c>
      <c r="L76" s="423"/>
      <c r="M76" s="523"/>
      <c r="N76" s="423"/>
      <c r="O76" s="523"/>
      <c r="P76" s="523"/>
      <c r="Q76" s="523"/>
      <c r="R76" s="523"/>
      <c r="S76" s="523"/>
    </row>
    <row r="77" spans="1:22">
      <c r="A77" s="523"/>
      <c r="B77" s="530" t="s">
        <v>2085</v>
      </c>
      <c r="C77" s="530"/>
      <c r="D77" s="523"/>
      <c r="E77" s="523"/>
      <c r="F77" s="523"/>
      <c r="G77" s="423"/>
      <c r="H77" s="523"/>
      <c r="I77" s="423"/>
      <c r="J77" s="523"/>
      <c r="K77" s="523"/>
      <c r="L77" s="531"/>
      <c r="M77" s="532"/>
      <c r="N77" s="531"/>
      <c r="O77" s="532"/>
      <c r="P77" s="523"/>
      <c r="Q77" s="523"/>
      <c r="R77" s="523"/>
      <c r="S77" s="523"/>
    </row>
    <row r="78" spans="1:22">
      <c r="A78" s="523"/>
      <c r="B78" s="533" t="s">
        <v>2086</v>
      </c>
      <c r="C78" s="533"/>
      <c r="D78" s="523"/>
      <c r="E78" s="523"/>
      <c r="F78" s="523"/>
      <c r="G78" s="423"/>
      <c r="H78" s="523"/>
      <c r="I78" s="423"/>
      <c r="J78" s="523"/>
      <c r="K78" s="532" t="s">
        <v>2087</v>
      </c>
      <c r="L78" s="534"/>
      <c r="M78" s="533"/>
      <c r="N78" s="534"/>
      <c r="O78" s="533"/>
      <c r="P78" s="523"/>
      <c r="Q78" s="523"/>
      <c r="R78" s="523"/>
      <c r="S78" s="523"/>
    </row>
    <row r="79" spans="1:22">
      <c r="A79" s="523"/>
      <c r="B79" s="530"/>
      <c r="C79" s="530" t="s">
        <v>2088</v>
      </c>
      <c r="D79" s="523"/>
      <c r="E79" s="523"/>
      <c r="F79" s="523"/>
      <c r="G79" s="423"/>
      <c r="H79" s="523"/>
      <c r="I79" s="423"/>
      <c r="J79" s="523"/>
      <c r="K79" s="533" t="s">
        <v>2089</v>
      </c>
      <c r="L79" s="534"/>
      <c r="M79" s="533"/>
      <c r="N79" s="534"/>
      <c r="O79" s="533"/>
      <c r="P79" s="523"/>
      <c r="Q79" s="523"/>
      <c r="R79" s="523"/>
      <c r="S79" s="523"/>
    </row>
    <row r="80" spans="1:22">
      <c r="A80" s="523"/>
      <c r="B80" s="530" t="s">
        <v>2090</v>
      </c>
      <c r="C80" s="530"/>
      <c r="D80" s="523"/>
      <c r="E80" s="523"/>
      <c r="F80" s="523"/>
      <c r="G80" s="423"/>
      <c r="H80" s="523"/>
      <c r="I80" s="423"/>
      <c r="J80" s="523"/>
      <c r="K80" s="533"/>
      <c r="L80" s="423"/>
      <c r="M80" s="523"/>
      <c r="N80" s="423"/>
      <c r="O80" s="523"/>
      <c r="P80" s="523"/>
      <c r="Q80" s="523"/>
      <c r="R80" s="523"/>
      <c r="S80" s="523"/>
    </row>
    <row r="81" spans="1:19">
      <c r="A81" s="523"/>
      <c r="B81" s="530" t="s">
        <v>2091</v>
      </c>
      <c r="C81" s="530"/>
      <c r="D81" s="523"/>
      <c r="E81" s="523"/>
      <c r="F81" s="523"/>
      <c r="G81" s="423"/>
      <c r="H81" s="523"/>
      <c r="I81" s="423"/>
      <c r="J81" s="523"/>
      <c r="K81" s="523"/>
      <c r="L81" s="423"/>
      <c r="M81" s="523"/>
      <c r="N81" s="423"/>
      <c r="O81" s="523"/>
      <c r="P81" s="523"/>
      <c r="Q81" s="523"/>
      <c r="R81" s="523"/>
      <c r="S81" s="523"/>
    </row>
    <row r="82" spans="1:19" ht="14.4">
      <c r="A82" s="523"/>
      <c r="B82" s="535"/>
      <c r="C82" s="535"/>
      <c r="D82" s="523"/>
      <c r="E82" s="523"/>
      <c r="F82" s="523"/>
      <c r="G82" s="423"/>
      <c r="H82" s="523"/>
      <c r="I82" s="423"/>
      <c r="J82" s="523"/>
      <c r="K82" s="523"/>
      <c r="L82" s="423"/>
      <c r="M82" s="523"/>
      <c r="N82" s="423"/>
      <c r="O82" s="523"/>
      <c r="P82" s="523"/>
      <c r="Q82" s="523"/>
      <c r="R82" s="523"/>
      <c r="S82" s="523"/>
    </row>
    <row r="83" spans="1:19">
      <c r="A83" s="523"/>
      <c r="B83" s="523"/>
      <c r="C83" s="523"/>
      <c r="D83" s="523"/>
      <c r="E83" s="523"/>
      <c r="F83" s="523"/>
      <c r="G83" s="423"/>
      <c r="H83" s="523"/>
      <c r="I83" s="423"/>
      <c r="J83" s="523"/>
      <c r="K83" s="523"/>
      <c r="L83" s="423"/>
      <c r="M83" s="523"/>
      <c r="N83" s="423"/>
      <c r="O83" s="523"/>
      <c r="P83" s="523"/>
      <c r="Q83" s="523"/>
      <c r="R83" s="523"/>
      <c r="S83" s="523"/>
    </row>
    <row r="84" spans="1:19">
      <c r="A84" s="523"/>
      <c r="B84" s="523"/>
      <c r="C84" s="523"/>
      <c r="D84" s="523"/>
      <c r="E84" s="523"/>
      <c r="F84" s="523"/>
      <c r="G84" s="423"/>
      <c r="H84" s="523"/>
      <c r="I84" s="423"/>
      <c r="J84" s="523"/>
      <c r="K84" s="523"/>
      <c r="L84" s="423"/>
      <c r="M84" s="523"/>
      <c r="N84" s="423"/>
      <c r="O84" s="523"/>
      <c r="P84" s="523"/>
      <c r="Q84" s="523"/>
      <c r="R84" s="523"/>
      <c r="S84" s="523"/>
    </row>
  </sheetData>
  <mergeCells count="14">
    <mergeCell ref="Q3:S3"/>
    <mergeCell ref="A6:A10"/>
    <mergeCell ref="A11:A12"/>
    <mergeCell ref="A19:A73"/>
    <mergeCell ref="A1:K1"/>
    <mergeCell ref="A2:A4"/>
    <mergeCell ref="B2:B4"/>
    <mergeCell ref="C2:C4"/>
    <mergeCell ref="D2:D4"/>
    <mergeCell ref="E2:E4"/>
    <mergeCell ref="F2:F4"/>
    <mergeCell ref="H2:S2"/>
    <mergeCell ref="H3:K3"/>
    <mergeCell ref="M3:P3"/>
  </mergeCells>
  <pageMargins left="0.25" right="0.25" top="0.46" bottom="0.28000000000000003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SheetLayoutView="100" workbookViewId="0">
      <selection activeCell="U71" sqref="U71"/>
    </sheetView>
  </sheetViews>
  <sheetFormatPr defaultColWidth="9.109375" defaultRowHeight="10.199999999999999"/>
  <cols>
    <col min="1" max="1" width="9.109375" style="538"/>
    <col min="2" max="2" width="34.109375" style="538" customWidth="1"/>
    <col min="3" max="3" width="14.44140625" style="538" customWidth="1"/>
    <col min="4" max="5" width="16.44140625" style="538" customWidth="1"/>
    <col min="6" max="16384" width="9.109375" style="538"/>
  </cols>
  <sheetData>
    <row r="1" spans="1:9" s="496" customFormat="1" ht="51.75" customHeight="1">
      <c r="A1" s="638" t="s">
        <v>2092</v>
      </c>
      <c r="B1" s="638"/>
      <c r="C1" s="638"/>
      <c r="D1" s="638"/>
      <c r="E1" s="535"/>
      <c r="F1" s="535"/>
    </row>
    <row r="2" spans="1:9" ht="14.4">
      <c r="A2" s="523"/>
      <c r="B2" s="523"/>
      <c r="C2" s="523"/>
      <c r="D2" s="537" t="s">
        <v>1785</v>
      </c>
      <c r="E2" s="535"/>
      <c r="F2" s="535"/>
    </row>
    <row r="3" spans="1:9" ht="45" customHeight="1">
      <c r="A3" s="639" t="s">
        <v>58</v>
      </c>
      <c r="B3" s="639" t="s">
        <v>803</v>
      </c>
      <c r="C3" s="539" t="s">
        <v>1786</v>
      </c>
      <c r="D3" s="539" t="s">
        <v>2093</v>
      </c>
      <c r="E3" s="535"/>
      <c r="F3" s="535"/>
    </row>
    <row r="4" spans="1:9" ht="35.25" customHeight="1">
      <c r="A4" s="639"/>
      <c r="B4" s="639"/>
      <c r="C4" s="540" t="s">
        <v>798</v>
      </c>
      <c r="D4" s="540" t="s">
        <v>798</v>
      </c>
      <c r="E4" s="535"/>
      <c r="F4" s="535"/>
    </row>
    <row r="5" spans="1:9" ht="20.25" customHeight="1">
      <c r="A5" s="541">
        <v>0</v>
      </c>
      <c r="B5" s="542">
        <v>1</v>
      </c>
      <c r="C5" s="542">
        <v>2</v>
      </c>
      <c r="D5" s="542">
        <v>3</v>
      </c>
      <c r="E5" s="535"/>
      <c r="F5" s="535"/>
    </row>
    <row r="6" spans="1:9" ht="27" customHeight="1">
      <c r="A6" s="543"/>
      <c r="B6" s="544" t="s">
        <v>1817</v>
      </c>
      <c r="C6" s="545">
        <v>14225000</v>
      </c>
      <c r="D6" s="546">
        <v>9655305.6899999995</v>
      </c>
      <c r="E6" s="535"/>
      <c r="F6" s="535"/>
    </row>
    <row r="7" spans="1:9" ht="31.5" customHeight="1">
      <c r="A7" s="543"/>
      <c r="B7" s="544" t="s">
        <v>1818</v>
      </c>
      <c r="C7" s="545">
        <v>654000</v>
      </c>
      <c r="D7" s="546">
        <v>1468079.14</v>
      </c>
      <c r="E7" s="535"/>
      <c r="F7" s="535"/>
    </row>
    <row r="8" spans="1:9" ht="38.25" customHeight="1">
      <c r="A8" s="543"/>
      <c r="B8" s="547"/>
      <c r="C8" s="543"/>
      <c r="D8" s="543"/>
      <c r="E8" s="535"/>
      <c r="F8" s="535"/>
    </row>
    <row r="9" spans="1:9" ht="26.25" customHeight="1">
      <c r="A9" s="543"/>
      <c r="B9" s="547"/>
      <c r="C9" s="543"/>
      <c r="D9" s="543"/>
      <c r="E9" s="535"/>
      <c r="F9" s="535"/>
    </row>
    <row r="10" spans="1:9" ht="18" customHeight="1">
      <c r="A10" s="543"/>
      <c r="B10" s="547"/>
      <c r="C10" s="543"/>
      <c r="D10" s="543"/>
      <c r="E10" s="535"/>
      <c r="F10" s="535"/>
    </row>
    <row r="11" spans="1:9" ht="18" customHeight="1">
      <c r="A11" s="543"/>
      <c r="B11" s="547"/>
      <c r="C11" s="543"/>
      <c r="D11" s="543"/>
      <c r="E11" s="535"/>
      <c r="F11" s="535"/>
    </row>
    <row r="12" spans="1:9" ht="18" customHeight="1">
      <c r="A12" s="548"/>
      <c r="B12" s="547"/>
      <c r="C12" s="543"/>
      <c r="D12" s="549"/>
      <c r="E12" s="535"/>
      <c r="F12" s="535"/>
    </row>
    <row r="13" spans="1:9" ht="14.4">
      <c r="A13" s="543"/>
      <c r="B13" s="547"/>
      <c r="C13" s="543"/>
      <c r="D13" s="543"/>
      <c r="E13" s="535"/>
      <c r="F13" s="535"/>
    </row>
    <row r="14" spans="1:9" ht="14.4">
      <c r="A14" s="640" t="s">
        <v>140</v>
      </c>
      <c r="B14" s="640"/>
      <c r="C14" s="546">
        <f>SUM(C6:C13)</f>
        <v>14879000</v>
      </c>
      <c r="D14" s="546">
        <f>SUM(D6:D13)</f>
        <v>11123384.83</v>
      </c>
      <c r="E14" s="535"/>
      <c r="F14" s="535"/>
      <c r="G14" s="523"/>
      <c r="H14" s="523"/>
      <c r="I14" s="523"/>
    </row>
    <row r="15" spans="1:9" ht="13.2">
      <c r="A15" s="530"/>
      <c r="B15" s="530"/>
      <c r="C15" s="523"/>
      <c r="D15" s="523"/>
      <c r="E15" s="530"/>
      <c r="F15" s="523"/>
      <c r="G15" s="523"/>
      <c r="H15" s="523"/>
      <c r="I15" s="523"/>
    </row>
    <row r="16" spans="1:9" ht="13.2">
      <c r="A16" s="530"/>
      <c r="B16" s="530"/>
      <c r="C16" s="532" t="s">
        <v>2094</v>
      </c>
      <c r="D16" s="534"/>
      <c r="E16" s="533"/>
      <c r="F16" s="534"/>
      <c r="G16" s="533"/>
      <c r="H16" s="523"/>
      <c r="I16" s="523"/>
    </row>
    <row r="17" spans="1:9" ht="13.2">
      <c r="A17" s="530" t="s">
        <v>2085</v>
      </c>
      <c r="B17" s="530"/>
      <c r="C17" s="534"/>
      <c r="D17" s="533"/>
      <c r="E17" s="533"/>
      <c r="F17" s="534"/>
      <c r="G17" s="533"/>
      <c r="H17" s="523"/>
      <c r="I17" s="427"/>
    </row>
    <row r="18" spans="1:9" ht="13.2">
      <c r="A18" s="533" t="s">
        <v>2086</v>
      </c>
      <c r="B18" s="533"/>
      <c r="C18" s="533" t="s">
        <v>2095</v>
      </c>
      <c r="D18" s="534"/>
      <c r="E18" s="534"/>
      <c r="F18" s="533"/>
      <c r="G18" s="534"/>
      <c r="H18" s="533"/>
      <c r="I18" s="523"/>
    </row>
    <row r="19" spans="1:9" ht="13.2">
      <c r="A19" s="530"/>
      <c r="B19" s="530" t="s">
        <v>2088</v>
      </c>
      <c r="C19" s="523"/>
    </row>
    <row r="20" spans="1:9" ht="13.2">
      <c r="A20" s="530" t="s">
        <v>2090</v>
      </c>
      <c r="B20" s="530"/>
      <c r="C20" s="523"/>
    </row>
    <row r="21" spans="1:9" ht="13.2">
      <c r="A21" s="530" t="s">
        <v>2091</v>
      </c>
      <c r="B21" s="530"/>
      <c r="C21" s="523"/>
    </row>
  </sheetData>
  <mergeCells count="4">
    <mergeCell ref="A1:D1"/>
    <mergeCell ref="A3:A4"/>
    <mergeCell ref="B3:B4"/>
    <mergeCell ref="A14:B1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SheetLayoutView="100" workbookViewId="0">
      <selection activeCell="U71" sqref="U71"/>
    </sheetView>
  </sheetViews>
  <sheetFormatPr defaultColWidth="9.109375" defaultRowHeight="10.199999999999999"/>
  <cols>
    <col min="1" max="1" width="9.109375" style="538"/>
    <col min="2" max="2" width="27.88671875" style="538" customWidth="1"/>
    <col min="3" max="3" width="14.44140625" style="538" customWidth="1"/>
    <col min="4" max="5" width="16.44140625" style="538" customWidth="1"/>
    <col min="6" max="16384" width="9.109375" style="538"/>
  </cols>
  <sheetData>
    <row r="1" spans="1:6" s="496" customFormat="1" ht="15.6">
      <c r="A1" s="550"/>
      <c r="B1" s="550"/>
      <c r="C1" s="550"/>
      <c r="D1" s="550"/>
      <c r="E1" s="535"/>
      <c r="F1" s="535"/>
    </row>
    <row r="2" spans="1:6" s="496" customFormat="1" ht="51.75" customHeight="1">
      <c r="A2" s="551" t="s">
        <v>1803</v>
      </c>
      <c r="B2" s="535"/>
      <c r="C2" s="535"/>
      <c r="D2" s="535"/>
      <c r="E2" s="535"/>
    </row>
    <row r="3" spans="1:6" ht="14.4">
      <c r="A3" s="523"/>
      <c r="B3" s="523"/>
      <c r="C3" s="523"/>
      <c r="D3" s="537" t="s">
        <v>1807</v>
      </c>
      <c r="E3" s="535"/>
    </row>
    <row r="4" spans="1:6" ht="45" customHeight="1">
      <c r="A4" s="639" t="s">
        <v>58</v>
      </c>
      <c r="B4" s="639" t="s">
        <v>1808</v>
      </c>
      <c r="C4" s="539" t="s">
        <v>1786</v>
      </c>
      <c r="D4" s="539" t="s">
        <v>2096</v>
      </c>
      <c r="E4" s="535"/>
    </row>
    <row r="5" spans="1:6" ht="35.25" customHeight="1">
      <c r="A5" s="639"/>
      <c r="B5" s="639"/>
      <c r="C5" s="540" t="s">
        <v>798</v>
      </c>
      <c r="D5" s="540" t="s">
        <v>798</v>
      </c>
      <c r="E5" s="535"/>
    </row>
    <row r="6" spans="1:6" ht="20.25" customHeight="1">
      <c r="A6" s="541">
        <v>0</v>
      </c>
      <c r="B6" s="542">
        <v>1</v>
      </c>
      <c r="C6" s="542">
        <v>2</v>
      </c>
      <c r="D6" s="542">
        <v>3</v>
      </c>
      <c r="E6" s="535"/>
    </row>
    <row r="7" spans="1:6" ht="27" customHeight="1">
      <c r="A7" s="543"/>
      <c r="B7" s="552" t="s">
        <v>1804</v>
      </c>
      <c r="C7" s="553">
        <v>39826000</v>
      </c>
      <c r="D7" s="554">
        <v>31316892.41</v>
      </c>
      <c r="E7" s="535"/>
    </row>
    <row r="8" spans="1:6" ht="31.5" customHeight="1">
      <c r="A8" s="543"/>
      <c r="B8" s="507" t="s">
        <v>1805</v>
      </c>
      <c r="C8" s="553">
        <v>6157000</v>
      </c>
      <c r="D8" s="555">
        <v>0</v>
      </c>
      <c r="E8" s="535"/>
    </row>
    <row r="9" spans="1:6" ht="38.25" customHeight="1">
      <c r="A9" s="543"/>
      <c r="B9" s="547"/>
      <c r="C9" s="543"/>
      <c r="D9" s="543"/>
      <c r="E9" s="535"/>
    </row>
    <row r="10" spans="1:6" ht="26.25" customHeight="1">
      <c r="A10" s="543"/>
      <c r="B10" s="547"/>
      <c r="C10" s="543"/>
      <c r="D10" s="543"/>
      <c r="E10" s="535"/>
    </row>
    <row r="11" spans="1:6" ht="18" customHeight="1">
      <c r="A11" s="543"/>
      <c r="B11" s="547"/>
      <c r="C11" s="543"/>
      <c r="D11" s="543"/>
      <c r="E11" s="535"/>
    </row>
    <row r="12" spans="1:6" ht="18" customHeight="1">
      <c r="A12" s="548"/>
      <c r="B12" s="547"/>
      <c r="C12" s="543"/>
      <c r="D12" s="549"/>
      <c r="E12" s="535"/>
    </row>
    <row r="13" spans="1:6" ht="18" customHeight="1">
      <c r="A13" s="543"/>
      <c r="B13" s="547"/>
      <c r="C13" s="543"/>
      <c r="D13" s="543"/>
      <c r="E13" s="535"/>
    </row>
    <row r="14" spans="1:6" ht="18" customHeight="1">
      <c r="A14" s="543"/>
      <c r="B14" s="547"/>
      <c r="C14" s="543"/>
      <c r="D14" s="543"/>
      <c r="E14" s="535"/>
    </row>
    <row r="15" spans="1:6" s="496" customFormat="1" ht="18" customHeight="1">
      <c r="A15" s="543"/>
      <c r="B15" s="547"/>
      <c r="C15" s="543"/>
      <c r="D15" s="543"/>
      <c r="E15" s="535"/>
    </row>
    <row r="16" spans="1:6" s="496" customFormat="1" ht="18" customHeight="1">
      <c r="A16" s="543"/>
      <c r="B16" s="547"/>
      <c r="C16" s="543"/>
      <c r="D16" s="543"/>
      <c r="E16" s="535"/>
    </row>
    <row r="17" spans="1:9" ht="14.4">
      <c r="A17" s="543"/>
      <c r="B17" s="547"/>
      <c r="C17" s="543"/>
      <c r="D17" s="543"/>
      <c r="E17" s="535"/>
    </row>
    <row r="18" spans="1:9" ht="14.4">
      <c r="A18" s="543"/>
      <c r="B18" s="547"/>
      <c r="C18" s="543"/>
      <c r="D18" s="543"/>
      <c r="E18" s="535"/>
    </row>
    <row r="19" spans="1:9" ht="14.4">
      <c r="A19" s="543"/>
      <c r="B19" s="547"/>
      <c r="C19" s="543"/>
      <c r="D19" s="543"/>
      <c r="E19" s="535"/>
    </row>
    <row r="20" spans="1:9" ht="14.4">
      <c r="A20" s="543"/>
      <c r="B20" s="547"/>
      <c r="C20" s="543"/>
      <c r="D20" s="543"/>
      <c r="E20" s="535"/>
      <c r="F20" s="427"/>
      <c r="G20" s="427"/>
      <c r="H20" s="427"/>
      <c r="I20" s="427"/>
    </row>
    <row r="21" spans="1:9" ht="14.4">
      <c r="A21" s="640" t="s">
        <v>1806</v>
      </c>
      <c r="B21" s="640"/>
      <c r="C21" s="556">
        <f>SUM(C7:C20)</f>
        <v>45983000</v>
      </c>
      <c r="D21" s="556">
        <f>SUM(D7:D20)</f>
        <v>31316892.41</v>
      </c>
      <c r="E21" s="535"/>
      <c r="F21" s="427"/>
      <c r="G21" s="427"/>
      <c r="H21" s="427"/>
      <c r="I21" s="427"/>
    </row>
    <row r="22" spans="1:9" ht="14.4">
      <c r="A22" s="535"/>
      <c r="B22" s="535"/>
      <c r="C22" s="535"/>
      <c r="D22" s="535"/>
      <c r="E22" s="535"/>
      <c r="F22" s="535"/>
      <c r="G22" s="523"/>
      <c r="H22" s="523"/>
      <c r="I22" s="523"/>
    </row>
    <row r="23" spans="1:9" ht="13.2">
      <c r="A23" s="530" t="s">
        <v>2085</v>
      </c>
      <c r="B23" s="530"/>
      <c r="C23" s="532" t="s">
        <v>2087</v>
      </c>
      <c r="D23" s="534"/>
      <c r="E23" s="533"/>
      <c r="F23" s="534"/>
      <c r="G23" s="533"/>
      <c r="H23" s="523"/>
      <c r="I23" s="523"/>
    </row>
    <row r="24" spans="1:9" ht="13.2">
      <c r="A24" s="533" t="s">
        <v>2086</v>
      </c>
      <c r="B24" s="533"/>
      <c r="C24" s="641"/>
      <c r="D24" s="641"/>
      <c r="E24" s="641"/>
      <c r="F24" s="641"/>
      <c r="G24" s="523"/>
      <c r="H24" s="523"/>
      <c r="I24" s="523"/>
    </row>
    <row r="25" spans="1:9" ht="13.2">
      <c r="A25" s="530"/>
      <c r="B25" s="530" t="s">
        <v>2088</v>
      </c>
      <c r="C25" s="427"/>
      <c r="D25" s="533" t="s">
        <v>2097</v>
      </c>
      <c r="E25" s="534"/>
      <c r="F25" s="533"/>
      <c r="G25" s="534"/>
      <c r="H25" s="533"/>
      <c r="I25" s="523"/>
    </row>
    <row r="26" spans="1:9" ht="13.2">
      <c r="A26" s="530" t="s">
        <v>2090</v>
      </c>
      <c r="B26" s="530"/>
    </row>
    <row r="27" spans="1:9" ht="13.2">
      <c r="A27" s="530" t="s">
        <v>2091</v>
      </c>
      <c r="B27" s="530"/>
    </row>
  </sheetData>
  <mergeCells count="4">
    <mergeCell ref="A4:A5"/>
    <mergeCell ref="B4:B5"/>
    <mergeCell ref="A21:B21"/>
    <mergeCell ref="C24:F2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workbookViewId="0"/>
  </sheetViews>
  <sheetFormatPr defaultColWidth="9.109375" defaultRowHeight="13.2"/>
  <cols>
    <col min="1" max="1" width="10.109375" customWidth="1"/>
    <col min="2" max="2" width="79.88671875" customWidth="1"/>
    <col min="4" max="4" width="43.5546875" customWidth="1"/>
    <col min="5" max="5" width="10.109375" customWidth="1"/>
  </cols>
  <sheetData>
    <row r="1" spans="1:5">
      <c r="A1" s="116" t="s">
        <v>804</v>
      </c>
    </row>
    <row r="2" spans="1:5" ht="26.4">
      <c r="A2" s="117" t="s">
        <v>805</v>
      </c>
      <c r="B2" s="118" t="s">
        <v>806</v>
      </c>
      <c r="C2" s="117" t="s">
        <v>807</v>
      </c>
      <c r="D2" s="118" t="s">
        <v>808</v>
      </c>
      <c r="E2" s="118" t="s">
        <v>809</v>
      </c>
    </row>
    <row r="3" spans="1:5">
      <c r="A3" s="3">
        <v>1000017</v>
      </c>
      <c r="B3" s="3" t="s">
        <v>810</v>
      </c>
      <c r="C3" s="3" t="s">
        <v>207</v>
      </c>
      <c r="D3" s="3" t="s">
        <v>811</v>
      </c>
      <c r="E3" s="3" t="s">
        <v>812</v>
      </c>
    </row>
    <row r="4" spans="1:5">
      <c r="A4" s="3">
        <v>1000017</v>
      </c>
      <c r="B4" s="3" t="s">
        <v>810</v>
      </c>
      <c r="C4" s="3" t="s">
        <v>322</v>
      </c>
      <c r="D4" s="3" t="s">
        <v>813</v>
      </c>
      <c r="E4" s="3" t="s">
        <v>812</v>
      </c>
    </row>
    <row r="5" spans="1:5">
      <c r="A5" s="3">
        <v>1000017</v>
      </c>
      <c r="B5" s="3" t="s">
        <v>810</v>
      </c>
      <c r="C5" s="3" t="s">
        <v>814</v>
      </c>
      <c r="D5" s="3" t="s">
        <v>815</v>
      </c>
      <c r="E5" s="3" t="s">
        <v>812</v>
      </c>
    </row>
    <row r="6" spans="1:5">
      <c r="A6" s="3">
        <v>1000025</v>
      </c>
      <c r="B6" s="3" t="s">
        <v>816</v>
      </c>
      <c r="C6" s="3" t="s">
        <v>207</v>
      </c>
      <c r="D6" s="3" t="s">
        <v>811</v>
      </c>
      <c r="E6" s="3" t="s">
        <v>812</v>
      </c>
    </row>
    <row r="7" spans="1:5">
      <c r="A7" s="3">
        <v>1000025</v>
      </c>
      <c r="B7" s="3" t="s">
        <v>816</v>
      </c>
      <c r="C7" s="3" t="s">
        <v>322</v>
      </c>
      <c r="D7" s="3" t="s">
        <v>813</v>
      </c>
      <c r="E7" s="3" t="s">
        <v>812</v>
      </c>
    </row>
    <row r="8" spans="1:5">
      <c r="A8" s="3">
        <v>1000025</v>
      </c>
      <c r="B8" s="3" t="s">
        <v>816</v>
      </c>
      <c r="C8" s="3" t="s">
        <v>305</v>
      </c>
      <c r="D8" s="3" t="s">
        <v>817</v>
      </c>
      <c r="E8" s="3" t="s">
        <v>812</v>
      </c>
    </row>
    <row r="9" spans="1:5">
      <c r="A9" s="3">
        <v>1000025</v>
      </c>
      <c r="B9" s="3" t="s">
        <v>818</v>
      </c>
      <c r="C9" s="3" t="s">
        <v>814</v>
      </c>
      <c r="D9" s="3" t="s">
        <v>815</v>
      </c>
      <c r="E9" s="3" t="s">
        <v>812</v>
      </c>
    </row>
    <row r="10" spans="1:5">
      <c r="A10" s="3">
        <v>1000025</v>
      </c>
      <c r="B10" s="3" t="s">
        <v>818</v>
      </c>
      <c r="C10" s="3" t="s">
        <v>819</v>
      </c>
      <c r="D10" s="3" t="s">
        <v>820</v>
      </c>
      <c r="E10" s="3" t="s">
        <v>821</v>
      </c>
    </row>
    <row r="11" spans="1:5">
      <c r="A11" s="3">
        <v>1000025</v>
      </c>
      <c r="B11" s="3" t="s">
        <v>818</v>
      </c>
      <c r="C11" s="3" t="s">
        <v>822</v>
      </c>
      <c r="D11" s="3" t="s">
        <v>823</v>
      </c>
      <c r="E11" s="3" t="s">
        <v>821</v>
      </c>
    </row>
    <row r="12" spans="1:5">
      <c r="A12" s="3">
        <v>1000025</v>
      </c>
      <c r="B12" s="3" t="s">
        <v>818</v>
      </c>
      <c r="C12" s="3" t="s">
        <v>824</v>
      </c>
      <c r="D12" s="3" t="s">
        <v>825</v>
      </c>
      <c r="E12" s="3" t="s">
        <v>821</v>
      </c>
    </row>
    <row r="13" spans="1:5">
      <c r="A13" s="3">
        <v>1000025</v>
      </c>
      <c r="B13" s="3" t="s">
        <v>818</v>
      </c>
      <c r="C13" s="3" t="s">
        <v>824</v>
      </c>
      <c r="D13" s="3" t="s">
        <v>825</v>
      </c>
      <c r="E13" s="3" t="s">
        <v>826</v>
      </c>
    </row>
    <row r="14" spans="1:5">
      <c r="A14" s="3">
        <v>1000025</v>
      </c>
      <c r="B14" s="3" t="s">
        <v>816</v>
      </c>
      <c r="C14" s="3" t="s">
        <v>827</v>
      </c>
      <c r="D14" s="3" t="s">
        <v>828</v>
      </c>
      <c r="E14" s="3" t="s">
        <v>821</v>
      </c>
    </row>
    <row r="15" spans="1:5">
      <c r="A15" s="3">
        <v>1000025</v>
      </c>
      <c r="B15" s="3" t="s">
        <v>818</v>
      </c>
      <c r="C15" s="3" t="s">
        <v>829</v>
      </c>
      <c r="D15" s="3" t="s">
        <v>830</v>
      </c>
      <c r="E15" s="3" t="s">
        <v>821</v>
      </c>
    </row>
    <row r="16" spans="1:5">
      <c r="A16" s="3">
        <v>1000025</v>
      </c>
      <c r="B16" s="3" t="s">
        <v>818</v>
      </c>
      <c r="C16" s="3" t="s">
        <v>831</v>
      </c>
      <c r="D16" s="3" t="s">
        <v>832</v>
      </c>
      <c r="E16" s="3" t="s">
        <v>821</v>
      </c>
    </row>
    <row r="17" spans="1:5">
      <c r="A17" s="3">
        <v>1000025</v>
      </c>
      <c r="B17" s="3" t="s">
        <v>818</v>
      </c>
      <c r="C17" s="3" t="s">
        <v>833</v>
      </c>
      <c r="D17" s="3" t="s">
        <v>834</v>
      </c>
      <c r="E17" s="3" t="s">
        <v>821</v>
      </c>
    </row>
    <row r="18" spans="1:5">
      <c r="A18" s="3">
        <v>1000025</v>
      </c>
      <c r="B18" s="3" t="s">
        <v>818</v>
      </c>
      <c r="C18" s="3" t="s">
        <v>835</v>
      </c>
      <c r="D18" s="3" t="s">
        <v>836</v>
      </c>
      <c r="E18" s="3" t="s">
        <v>821</v>
      </c>
    </row>
    <row r="19" spans="1:5">
      <c r="A19" s="3">
        <v>1000025</v>
      </c>
      <c r="B19" s="3" t="s">
        <v>816</v>
      </c>
      <c r="C19" s="3" t="s">
        <v>837</v>
      </c>
      <c r="D19" s="3" t="s">
        <v>838</v>
      </c>
      <c r="E19" s="3" t="s">
        <v>821</v>
      </c>
    </row>
    <row r="20" spans="1:5">
      <c r="A20" s="3">
        <v>1000033</v>
      </c>
      <c r="B20" s="3" t="s">
        <v>839</v>
      </c>
      <c r="C20" s="3" t="s">
        <v>207</v>
      </c>
      <c r="D20" s="3" t="s">
        <v>811</v>
      </c>
      <c r="E20" s="3" t="s">
        <v>812</v>
      </c>
    </row>
    <row r="21" spans="1:5">
      <c r="A21" s="3">
        <v>1000033</v>
      </c>
      <c r="B21" s="3" t="s">
        <v>840</v>
      </c>
      <c r="C21" s="3" t="s">
        <v>322</v>
      </c>
      <c r="D21" s="3" t="s">
        <v>813</v>
      </c>
      <c r="E21" s="3" t="s">
        <v>812</v>
      </c>
    </row>
    <row r="22" spans="1:5">
      <c r="A22" s="3">
        <v>1000033</v>
      </c>
      <c r="B22" s="3" t="s">
        <v>840</v>
      </c>
      <c r="C22" s="3" t="s">
        <v>841</v>
      </c>
      <c r="D22" s="3" t="s">
        <v>842</v>
      </c>
      <c r="E22" s="3" t="s">
        <v>812</v>
      </c>
    </row>
    <row r="23" spans="1:5">
      <c r="A23" s="3">
        <v>1000033</v>
      </c>
      <c r="B23" s="3" t="s">
        <v>843</v>
      </c>
      <c r="C23" s="3" t="s">
        <v>814</v>
      </c>
      <c r="D23" s="3" t="s">
        <v>815</v>
      </c>
      <c r="E23" s="3" t="s">
        <v>812</v>
      </c>
    </row>
    <row r="24" spans="1:5">
      <c r="A24" s="3">
        <v>1000041</v>
      </c>
      <c r="B24" s="3" t="s">
        <v>844</v>
      </c>
      <c r="C24" s="3" t="s">
        <v>207</v>
      </c>
      <c r="D24" s="3" t="s">
        <v>811</v>
      </c>
      <c r="E24" s="3" t="s">
        <v>812</v>
      </c>
    </row>
    <row r="25" spans="1:5">
      <c r="A25" s="3">
        <v>1000041</v>
      </c>
      <c r="B25" s="3" t="s">
        <v>844</v>
      </c>
      <c r="C25" s="3" t="s">
        <v>322</v>
      </c>
      <c r="D25" s="3" t="s">
        <v>813</v>
      </c>
      <c r="E25" s="3" t="s">
        <v>812</v>
      </c>
    </row>
    <row r="26" spans="1:5">
      <c r="A26" s="3">
        <v>1000041</v>
      </c>
      <c r="B26" s="3" t="s">
        <v>844</v>
      </c>
      <c r="C26" s="3" t="s">
        <v>845</v>
      </c>
      <c r="D26" s="3" t="s">
        <v>846</v>
      </c>
      <c r="E26" s="3" t="s">
        <v>812</v>
      </c>
    </row>
    <row r="27" spans="1:5">
      <c r="A27" s="3">
        <v>1000041</v>
      </c>
      <c r="B27" s="3" t="s">
        <v>844</v>
      </c>
      <c r="C27" s="3" t="s">
        <v>847</v>
      </c>
      <c r="D27" s="3" t="s">
        <v>848</v>
      </c>
      <c r="E27" s="3" t="s">
        <v>812</v>
      </c>
    </row>
    <row r="28" spans="1:5">
      <c r="A28" s="3">
        <v>1000041</v>
      </c>
      <c r="B28" s="3" t="s">
        <v>844</v>
      </c>
      <c r="C28" s="3" t="s">
        <v>849</v>
      </c>
      <c r="D28" s="3" t="s">
        <v>850</v>
      </c>
      <c r="E28" s="3" t="s">
        <v>812</v>
      </c>
    </row>
    <row r="29" spans="1:5">
      <c r="A29" s="3">
        <v>1000041</v>
      </c>
      <c r="B29" s="3" t="s">
        <v>844</v>
      </c>
      <c r="C29" s="3" t="s">
        <v>851</v>
      </c>
      <c r="D29" s="3" t="s">
        <v>852</v>
      </c>
      <c r="E29" s="3" t="s">
        <v>812</v>
      </c>
    </row>
    <row r="30" spans="1:5">
      <c r="A30" s="3">
        <v>1000041</v>
      </c>
      <c r="B30" s="3" t="s">
        <v>844</v>
      </c>
      <c r="C30" s="3" t="s">
        <v>853</v>
      </c>
      <c r="D30" s="3" t="s">
        <v>854</v>
      </c>
      <c r="E30" s="3" t="s">
        <v>812</v>
      </c>
    </row>
    <row r="31" spans="1:5">
      <c r="A31" s="3">
        <v>1000041</v>
      </c>
      <c r="B31" s="3" t="s">
        <v>844</v>
      </c>
      <c r="C31" s="3" t="s">
        <v>814</v>
      </c>
      <c r="D31" s="3" t="s">
        <v>815</v>
      </c>
      <c r="E31" s="3" t="s">
        <v>812</v>
      </c>
    </row>
    <row r="32" spans="1:5">
      <c r="A32" s="3">
        <v>1000058</v>
      </c>
      <c r="B32" s="3" t="s">
        <v>855</v>
      </c>
      <c r="C32" s="3" t="s">
        <v>207</v>
      </c>
      <c r="D32" s="3" t="s">
        <v>811</v>
      </c>
      <c r="E32" s="3" t="s">
        <v>812</v>
      </c>
    </row>
    <row r="33" spans="1:5">
      <c r="A33" s="3">
        <v>1000058</v>
      </c>
      <c r="B33" s="3" t="s">
        <v>855</v>
      </c>
      <c r="C33" s="3" t="s">
        <v>322</v>
      </c>
      <c r="D33" s="3" t="s">
        <v>813</v>
      </c>
      <c r="E33" s="3" t="s">
        <v>812</v>
      </c>
    </row>
    <row r="34" spans="1:5">
      <c r="A34" s="3">
        <v>1000058</v>
      </c>
      <c r="B34" s="3" t="s">
        <v>855</v>
      </c>
      <c r="C34" s="3" t="s">
        <v>305</v>
      </c>
      <c r="D34" s="3" t="s">
        <v>817</v>
      </c>
      <c r="E34" s="3" t="s">
        <v>812</v>
      </c>
    </row>
    <row r="35" spans="1:5">
      <c r="A35" s="3">
        <v>1000058</v>
      </c>
      <c r="B35" s="3" t="s">
        <v>855</v>
      </c>
      <c r="C35" s="3" t="s">
        <v>814</v>
      </c>
      <c r="D35" s="3" t="s">
        <v>815</v>
      </c>
      <c r="E35" s="3" t="s">
        <v>812</v>
      </c>
    </row>
    <row r="36" spans="1:5">
      <c r="A36" s="3">
        <v>1000066</v>
      </c>
      <c r="B36" s="3" t="s">
        <v>856</v>
      </c>
      <c r="C36" s="3" t="s">
        <v>207</v>
      </c>
      <c r="D36" s="3" t="s">
        <v>811</v>
      </c>
      <c r="E36" s="3" t="s">
        <v>812</v>
      </c>
    </row>
    <row r="37" spans="1:5">
      <c r="A37" s="3">
        <v>1000066</v>
      </c>
      <c r="B37" s="3" t="s">
        <v>856</v>
      </c>
      <c r="C37" s="3" t="s">
        <v>322</v>
      </c>
      <c r="D37" s="3" t="s">
        <v>813</v>
      </c>
      <c r="E37" s="3" t="s">
        <v>812</v>
      </c>
    </row>
    <row r="38" spans="1:5">
      <c r="A38" s="3">
        <v>1000066</v>
      </c>
      <c r="B38" s="3" t="s">
        <v>856</v>
      </c>
      <c r="C38" s="3" t="s">
        <v>814</v>
      </c>
      <c r="D38" s="3" t="s">
        <v>815</v>
      </c>
      <c r="E38" s="3" t="s">
        <v>812</v>
      </c>
    </row>
    <row r="39" spans="1:5">
      <c r="A39" s="3">
        <v>1000074</v>
      </c>
      <c r="B39" s="3" t="s">
        <v>857</v>
      </c>
      <c r="C39" s="3" t="s">
        <v>207</v>
      </c>
      <c r="D39" s="3" t="s">
        <v>811</v>
      </c>
      <c r="E39" s="3" t="s">
        <v>812</v>
      </c>
    </row>
    <row r="40" spans="1:5">
      <c r="A40" s="3">
        <v>1000074</v>
      </c>
      <c r="B40" s="3" t="s">
        <v>857</v>
      </c>
      <c r="C40" s="3" t="s">
        <v>322</v>
      </c>
      <c r="D40" s="3" t="s">
        <v>813</v>
      </c>
      <c r="E40" s="3" t="s">
        <v>812</v>
      </c>
    </row>
    <row r="41" spans="1:5">
      <c r="A41" s="3">
        <v>1000074</v>
      </c>
      <c r="B41" s="3" t="s">
        <v>857</v>
      </c>
      <c r="C41" s="3" t="s">
        <v>814</v>
      </c>
      <c r="D41" s="3" t="s">
        <v>815</v>
      </c>
      <c r="E41" s="3" t="s">
        <v>812</v>
      </c>
    </row>
    <row r="42" spans="1:5">
      <c r="A42" s="3">
        <v>1000082</v>
      </c>
      <c r="B42" s="3" t="s">
        <v>858</v>
      </c>
      <c r="C42" s="3" t="s">
        <v>207</v>
      </c>
      <c r="D42" s="3" t="s">
        <v>811</v>
      </c>
      <c r="E42" s="3" t="s">
        <v>812</v>
      </c>
    </row>
    <row r="43" spans="1:5">
      <c r="A43" s="3">
        <v>1000082</v>
      </c>
      <c r="B43" s="3" t="s">
        <v>858</v>
      </c>
      <c r="C43" s="3" t="s">
        <v>322</v>
      </c>
      <c r="D43" s="3" t="s">
        <v>813</v>
      </c>
      <c r="E43" s="3" t="s">
        <v>812</v>
      </c>
    </row>
    <row r="44" spans="1:5">
      <c r="A44" s="3">
        <v>1000082</v>
      </c>
      <c r="B44" s="3" t="s">
        <v>858</v>
      </c>
      <c r="C44" s="3" t="s">
        <v>305</v>
      </c>
      <c r="D44" s="3" t="s">
        <v>817</v>
      </c>
      <c r="E44" s="3" t="s">
        <v>812</v>
      </c>
    </row>
    <row r="45" spans="1:5">
      <c r="A45" s="3">
        <v>1000082</v>
      </c>
      <c r="B45" s="3" t="s">
        <v>858</v>
      </c>
      <c r="C45" s="3" t="s">
        <v>814</v>
      </c>
      <c r="D45" s="3" t="s">
        <v>815</v>
      </c>
      <c r="E45" s="3" t="s">
        <v>812</v>
      </c>
    </row>
    <row r="46" spans="1:5">
      <c r="A46" s="3">
        <v>1000090</v>
      </c>
      <c r="B46" s="3" t="s">
        <v>859</v>
      </c>
      <c r="C46" s="3" t="s">
        <v>207</v>
      </c>
      <c r="D46" s="3" t="s">
        <v>811</v>
      </c>
      <c r="E46" s="3" t="s">
        <v>812</v>
      </c>
    </row>
    <row r="47" spans="1:5">
      <c r="A47" s="3">
        <v>1000090</v>
      </c>
      <c r="B47" s="3" t="s">
        <v>859</v>
      </c>
      <c r="C47" s="3" t="s">
        <v>322</v>
      </c>
      <c r="D47" s="3" t="s">
        <v>813</v>
      </c>
      <c r="E47" s="3" t="s">
        <v>812</v>
      </c>
    </row>
    <row r="48" spans="1:5">
      <c r="A48" s="3">
        <v>1000090</v>
      </c>
      <c r="B48" s="3" t="s">
        <v>859</v>
      </c>
      <c r="C48" s="3" t="s">
        <v>814</v>
      </c>
      <c r="D48" s="3" t="s">
        <v>815</v>
      </c>
      <c r="E48" s="3" t="s">
        <v>812</v>
      </c>
    </row>
    <row r="49" spans="1:5">
      <c r="A49" s="3">
        <v>1000108</v>
      </c>
      <c r="B49" s="3" t="s">
        <v>860</v>
      </c>
      <c r="C49" s="3" t="s">
        <v>207</v>
      </c>
      <c r="D49" s="3" t="s">
        <v>811</v>
      </c>
      <c r="E49" s="3" t="s">
        <v>812</v>
      </c>
    </row>
    <row r="50" spans="1:5">
      <c r="A50" s="3">
        <v>1000108</v>
      </c>
      <c r="B50" s="3" t="s">
        <v>860</v>
      </c>
      <c r="C50" s="3" t="s">
        <v>322</v>
      </c>
      <c r="D50" s="3" t="s">
        <v>813</v>
      </c>
      <c r="E50" s="3" t="s">
        <v>812</v>
      </c>
    </row>
    <row r="51" spans="1:5">
      <c r="A51" s="3">
        <v>1000108</v>
      </c>
      <c r="B51" s="3" t="s">
        <v>860</v>
      </c>
      <c r="C51" s="3" t="s">
        <v>814</v>
      </c>
      <c r="D51" s="3" t="s">
        <v>815</v>
      </c>
      <c r="E51" s="3" t="s">
        <v>812</v>
      </c>
    </row>
    <row r="52" spans="1:5">
      <c r="A52" s="3">
        <v>1000116</v>
      </c>
      <c r="B52" s="3" t="s">
        <v>861</v>
      </c>
      <c r="C52" s="3" t="s">
        <v>207</v>
      </c>
      <c r="D52" s="3" t="s">
        <v>811</v>
      </c>
      <c r="E52" s="3" t="s">
        <v>812</v>
      </c>
    </row>
    <row r="53" spans="1:5">
      <c r="A53" s="3">
        <v>1000116</v>
      </c>
      <c r="B53" s="3" t="s">
        <v>861</v>
      </c>
      <c r="C53" s="3" t="s">
        <v>322</v>
      </c>
      <c r="D53" s="3" t="s">
        <v>813</v>
      </c>
      <c r="E53" s="3" t="s">
        <v>812</v>
      </c>
    </row>
    <row r="54" spans="1:5">
      <c r="A54" s="3">
        <v>1000116</v>
      </c>
      <c r="B54" s="3" t="s">
        <v>861</v>
      </c>
      <c r="C54" s="3" t="s">
        <v>305</v>
      </c>
      <c r="D54" s="3" t="s">
        <v>817</v>
      </c>
      <c r="E54" s="3" t="s">
        <v>812</v>
      </c>
    </row>
    <row r="55" spans="1:5">
      <c r="A55" s="3">
        <v>1000116</v>
      </c>
      <c r="B55" s="3" t="s">
        <v>861</v>
      </c>
      <c r="C55" s="3" t="s">
        <v>814</v>
      </c>
      <c r="D55" s="3" t="s">
        <v>815</v>
      </c>
      <c r="E55" s="3" t="s">
        <v>812</v>
      </c>
    </row>
    <row r="56" spans="1:5">
      <c r="A56" s="3">
        <v>1000116</v>
      </c>
      <c r="B56" s="3" t="s">
        <v>861</v>
      </c>
      <c r="C56" s="3" t="s">
        <v>862</v>
      </c>
      <c r="D56" s="3" t="s">
        <v>863</v>
      </c>
      <c r="E56" s="3" t="s">
        <v>812</v>
      </c>
    </row>
    <row r="57" spans="1:5">
      <c r="A57" s="3">
        <v>1000116</v>
      </c>
      <c r="B57" s="3" t="s">
        <v>861</v>
      </c>
      <c r="C57" s="3" t="s">
        <v>482</v>
      </c>
      <c r="D57" s="3" t="s">
        <v>864</v>
      </c>
      <c r="E57" s="3" t="s">
        <v>812</v>
      </c>
    </row>
    <row r="58" spans="1:5">
      <c r="A58" s="3">
        <v>1000124</v>
      </c>
      <c r="B58" s="3" t="s">
        <v>865</v>
      </c>
      <c r="C58" s="3" t="s">
        <v>207</v>
      </c>
      <c r="D58" s="3" t="s">
        <v>811</v>
      </c>
      <c r="E58" s="3" t="s">
        <v>812</v>
      </c>
    </row>
    <row r="59" spans="1:5">
      <c r="A59" s="3">
        <v>1000124</v>
      </c>
      <c r="B59" s="3" t="s">
        <v>865</v>
      </c>
      <c r="C59" s="3" t="s">
        <v>322</v>
      </c>
      <c r="D59" s="3" t="s">
        <v>813</v>
      </c>
      <c r="E59" s="3" t="s">
        <v>812</v>
      </c>
    </row>
    <row r="60" spans="1:5">
      <c r="A60" s="3">
        <v>1000124</v>
      </c>
      <c r="B60" s="3" t="s">
        <v>865</v>
      </c>
      <c r="C60" s="3" t="s">
        <v>305</v>
      </c>
      <c r="D60" s="3" t="s">
        <v>817</v>
      </c>
      <c r="E60" s="3" t="s">
        <v>812</v>
      </c>
    </row>
    <row r="61" spans="1:5">
      <c r="A61" s="3">
        <v>1000124</v>
      </c>
      <c r="B61" s="3" t="s">
        <v>865</v>
      </c>
      <c r="C61" s="3" t="s">
        <v>814</v>
      </c>
      <c r="D61" s="3" t="s">
        <v>815</v>
      </c>
      <c r="E61" s="3" t="s">
        <v>812</v>
      </c>
    </row>
    <row r="62" spans="1:5">
      <c r="A62" s="3">
        <v>1000132</v>
      </c>
      <c r="B62" s="3" t="s">
        <v>866</v>
      </c>
      <c r="C62" s="3" t="s">
        <v>207</v>
      </c>
      <c r="D62" s="3" t="s">
        <v>811</v>
      </c>
      <c r="E62" s="3" t="s">
        <v>812</v>
      </c>
    </row>
    <row r="63" spans="1:5">
      <c r="A63" s="3">
        <v>1000132</v>
      </c>
      <c r="B63" s="3" t="s">
        <v>866</v>
      </c>
      <c r="C63" s="3" t="s">
        <v>322</v>
      </c>
      <c r="D63" s="3" t="s">
        <v>813</v>
      </c>
      <c r="E63" s="3" t="s">
        <v>812</v>
      </c>
    </row>
    <row r="64" spans="1:5">
      <c r="A64" s="3">
        <v>1000132</v>
      </c>
      <c r="B64" s="3" t="s">
        <v>866</v>
      </c>
      <c r="C64" s="3" t="s">
        <v>305</v>
      </c>
      <c r="D64" s="3" t="s">
        <v>817</v>
      </c>
      <c r="E64" s="3" t="s">
        <v>812</v>
      </c>
    </row>
    <row r="65" spans="1:5">
      <c r="A65" s="3">
        <v>1000132</v>
      </c>
      <c r="B65" s="3" t="s">
        <v>866</v>
      </c>
      <c r="C65" s="3" t="s">
        <v>814</v>
      </c>
      <c r="D65" s="3" t="s">
        <v>815</v>
      </c>
      <c r="E65" s="3" t="s">
        <v>812</v>
      </c>
    </row>
    <row r="66" spans="1:5">
      <c r="A66" s="3">
        <v>1000140</v>
      </c>
      <c r="B66" s="3" t="s">
        <v>867</v>
      </c>
      <c r="C66" s="3" t="s">
        <v>207</v>
      </c>
      <c r="D66" s="3" t="s">
        <v>811</v>
      </c>
      <c r="E66" s="3" t="s">
        <v>812</v>
      </c>
    </row>
    <row r="67" spans="1:5">
      <c r="A67" s="3">
        <v>1000140</v>
      </c>
      <c r="B67" s="3" t="s">
        <v>867</v>
      </c>
      <c r="C67" s="3" t="s">
        <v>322</v>
      </c>
      <c r="D67" s="3" t="s">
        <v>813</v>
      </c>
      <c r="E67" s="3" t="s">
        <v>812</v>
      </c>
    </row>
    <row r="68" spans="1:5">
      <c r="A68" s="3">
        <v>1000140</v>
      </c>
      <c r="B68" s="3" t="s">
        <v>867</v>
      </c>
      <c r="C68" s="3" t="s">
        <v>305</v>
      </c>
      <c r="D68" s="3" t="s">
        <v>817</v>
      </c>
      <c r="E68" s="3" t="s">
        <v>812</v>
      </c>
    </row>
    <row r="69" spans="1:5">
      <c r="A69" s="3">
        <v>1000140</v>
      </c>
      <c r="B69" s="3" t="s">
        <v>867</v>
      </c>
      <c r="C69" s="3" t="s">
        <v>814</v>
      </c>
      <c r="D69" s="3" t="s">
        <v>815</v>
      </c>
      <c r="E69" s="3" t="s">
        <v>812</v>
      </c>
    </row>
    <row r="70" spans="1:5">
      <c r="A70" s="3">
        <v>1000157</v>
      </c>
      <c r="B70" s="3" t="s">
        <v>868</v>
      </c>
      <c r="C70" s="3" t="s">
        <v>207</v>
      </c>
      <c r="D70" s="3" t="s">
        <v>811</v>
      </c>
      <c r="E70" s="3" t="s">
        <v>812</v>
      </c>
    </row>
    <row r="71" spans="1:5">
      <c r="A71" s="3">
        <v>1000157</v>
      </c>
      <c r="B71" s="3" t="s">
        <v>868</v>
      </c>
      <c r="C71" s="3" t="s">
        <v>322</v>
      </c>
      <c r="D71" s="3" t="s">
        <v>813</v>
      </c>
      <c r="E71" s="3" t="s">
        <v>812</v>
      </c>
    </row>
    <row r="72" spans="1:5">
      <c r="A72" s="3">
        <v>1000157</v>
      </c>
      <c r="B72" s="3" t="s">
        <v>869</v>
      </c>
      <c r="C72" s="3" t="s">
        <v>305</v>
      </c>
      <c r="D72" s="3" t="s">
        <v>817</v>
      </c>
      <c r="E72" s="3" t="s">
        <v>812</v>
      </c>
    </row>
    <row r="73" spans="1:5">
      <c r="A73" s="3">
        <v>1000157</v>
      </c>
      <c r="B73" s="3" t="s">
        <v>868</v>
      </c>
      <c r="C73" s="3" t="s">
        <v>814</v>
      </c>
      <c r="D73" s="3" t="s">
        <v>815</v>
      </c>
      <c r="E73" s="3" t="s">
        <v>812</v>
      </c>
    </row>
    <row r="74" spans="1:5">
      <c r="A74" s="3">
        <v>1000165</v>
      </c>
      <c r="B74" s="3" t="s">
        <v>870</v>
      </c>
      <c r="C74" s="3" t="s">
        <v>207</v>
      </c>
      <c r="D74" s="3" t="s">
        <v>811</v>
      </c>
      <c r="E74" s="3" t="s">
        <v>812</v>
      </c>
    </row>
    <row r="75" spans="1:5">
      <c r="A75" s="3">
        <v>1000165</v>
      </c>
      <c r="B75" s="3" t="s">
        <v>870</v>
      </c>
      <c r="C75" s="3" t="s">
        <v>322</v>
      </c>
      <c r="D75" s="3" t="s">
        <v>813</v>
      </c>
      <c r="E75" s="3" t="s">
        <v>812</v>
      </c>
    </row>
    <row r="76" spans="1:5">
      <c r="A76" s="3">
        <v>1000165</v>
      </c>
      <c r="B76" s="3" t="s">
        <v>870</v>
      </c>
      <c r="C76" s="3" t="s">
        <v>305</v>
      </c>
      <c r="D76" s="3" t="s">
        <v>817</v>
      </c>
      <c r="E76" s="3" t="s">
        <v>812</v>
      </c>
    </row>
    <row r="77" spans="1:5">
      <c r="A77" s="3">
        <v>1000165</v>
      </c>
      <c r="B77" s="3" t="s">
        <v>870</v>
      </c>
      <c r="C77" s="3" t="s">
        <v>814</v>
      </c>
      <c r="D77" s="3" t="s">
        <v>815</v>
      </c>
      <c r="E77" s="3" t="s">
        <v>812</v>
      </c>
    </row>
    <row r="78" spans="1:5">
      <c r="A78" s="3">
        <v>1000173</v>
      </c>
      <c r="B78" s="3" t="s">
        <v>871</v>
      </c>
      <c r="C78" s="3" t="s">
        <v>207</v>
      </c>
      <c r="D78" s="3" t="s">
        <v>811</v>
      </c>
      <c r="E78" s="3" t="s">
        <v>812</v>
      </c>
    </row>
    <row r="79" spans="1:5">
      <c r="A79" s="3">
        <v>1000173</v>
      </c>
      <c r="B79" s="3" t="s">
        <v>871</v>
      </c>
      <c r="C79" s="3" t="s">
        <v>322</v>
      </c>
      <c r="D79" s="3" t="s">
        <v>813</v>
      </c>
      <c r="E79" s="3" t="s">
        <v>812</v>
      </c>
    </row>
    <row r="80" spans="1:5">
      <c r="A80" s="3">
        <v>1000173</v>
      </c>
      <c r="B80" s="3" t="s">
        <v>871</v>
      </c>
      <c r="C80" s="3" t="s">
        <v>305</v>
      </c>
      <c r="D80" s="3" t="s">
        <v>817</v>
      </c>
      <c r="E80" s="3" t="s">
        <v>812</v>
      </c>
    </row>
    <row r="81" spans="1:5">
      <c r="A81" s="3">
        <v>1000173</v>
      </c>
      <c r="B81" s="3" t="s">
        <v>871</v>
      </c>
      <c r="C81" s="3" t="s">
        <v>814</v>
      </c>
      <c r="D81" s="3" t="s">
        <v>815</v>
      </c>
      <c r="E81" s="3" t="s">
        <v>812</v>
      </c>
    </row>
    <row r="82" spans="1:5">
      <c r="A82" s="3">
        <v>1000181</v>
      </c>
      <c r="B82" s="3" t="s">
        <v>872</v>
      </c>
      <c r="C82" s="3" t="s">
        <v>207</v>
      </c>
      <c r="D82" s="3" t="s">
        <v>811</v>
      </c>
      <c r="E82" s="3" t="s">
        <v>812</v>
      </c>
    </row>
    <row r="83" spans="1:5">
      <c r="A83" s="3">
        <v>1000181</v>
      </c>
      <c r="B83" s="3" t="s">
        <v>872</v>
      </c>
      <c r="C83" s="3" t="s">
        <v>322</v>
      </c>
      <c r="D83" s="3" t="s">
        <v>813</v>
      </c>
      <c r="E83" s="3" t="s">
        <v>812</v>
      </c>
    </row>
    <row r="84" spans="1:5">
      <c r="A84" s="3">
        <v>1000181</v>
      </c>
      <c r="B84" s="3" t="s">
        <v>872</v>
      </c>
      <c r="C84" s="3" t="s">
        <v>305</v>
      </c>
      <c r="D84" s="3" t="s">
        <v>817</v>
      </c>
      <c r="E84" s="3" t="s">
        <v>812</v>
      </c>
    </row>
    <row r="85" spans="1:5">
      <c r="A85" s="3">
        <v>1000181</v>
      </c>
      <c r="B85" s="3" t="s">
        <v>872</v>
      </c>
      <c r="C85" s="3" t="s">
        <v>814</v>
      </c>
      <c r="D85" s="3" t="s">
        <v>815</v>
      </c>
      <c r="E85" s="3" t="s">
        <v>812</v>
      </c>
    </row>
    <row r="86" spans="1:5">
      <c r="A86" s="3">
        <v>1000207</v>
      </c>
      <c r="B86" s="3" t="s">
        <v>873</v>
      </c>
      <c r="C86" s="3" t="s">
        <v>207</v>
      </c>
      <c r="D86" s="3" t="s">
        <v>811</v>
      </c>
      <c r="E86" s="3" t="s">
        <v>812</v>
      </c>
    </row>
    <row r="87" spans="1:5">
      <c r="A87" s="3">
        <v>1000207</v>
      </c>
      <c r="B87" s="3" t="s">
        <v>873</v>
      </c>
      <c r="C87" s="3" t="s">
        <v>322</v>
      </c>
      <c r="D87" s="3" t="s">
        <v>813</v>
      </c>
      <c r="E87" s="3" t="s">
        <v>812</v>
      </c>
    </row>
    <row r="88" spans="1:5">
      <c r="A88" s="3">
        <v>1000207</v>
      </c>
      <c r="B88" s="3" t="s">
        <v>873</v>
      </c>
      <c r="C88" s="3" t="s">
        <v>305</v>
      </c>
      <c r="D88" s="3" t="s">
        <v>817</v>
      </c>
      <c r="E88" s="3" t="s">
        <v>812</v>
      </c>
    </row>
    <row r="89" spans="1:5">
      <c r="A89" s="3">
        <v>1000207</v>
      </c>
      <c r="B89" s="3" t="s">
        <v>873</v>
      </c>
      <c r="C89" s="3" t="s">
        <v>209</v>
      </c>
      <c r="D89" s="3" t="s">
        <v>874</v>
      </c>
      <c r="E89" s="3" t="s">
        <v>812</v>
      </c>
    </row>
    <row r="90" spans="1:5">
      <c r="A90" s="3">
        <v>1000207</v>
      </c>
      <c r="B90" s="3" t="s">
        <v>873</v>
      </c>
      <c r="C90" s="3" t="s">
        <v>814</v>
      </c>
      <c r="D90" s="3" t="s">
        <v>815</v>
      </c>
      <c r="E90" s="3" t="s">
        <v>812</v>
      </c>
    </row>
    <row r="91" spans="1:5">
      <c r="A91" s="3">
        <v>1000215</v>
      </c>
      <c r="B91" s="3" t="s">
        <v>875</v>
      </c>
      <c r="C91" s="3" t="s">
        <v>207</v>
      </c>
      <c r="D91" s="3" t="s">
        <v>811</v>
      </c>
      <c r="E91" s="3" t="s">
        <v>812</v>
      </c>
    </row>
    <row r="92" spans="1:5">
      <c r="A92" s="3">
        <v>1000215</v>
      </c>
      <c r="B92" s="3" t="s">
        <v>875</v>
      </c>
      <c r="C92" s="3" t="s">
        <v>322</v>
      </c>
      <c r="D92" s="3" t="s">
        <v>813</v>
      </c>
      <c r="E92" s="3" t="s">
        <v>812</v>
      </c>
    </row>
    <row r="93" spans="1:5">
      <c r="A93" s="3">
        <v>1000215</v>
      </c>
      <c r="B93" s="3" t="s">
        <v>875</v>
      </c>
      <c r="C93" s="3" t="s">
        <v>305</v>
      </c>
      <c r="D93" s="3" t="s">
        <v>817</v>
      </c>
      <c r="E93" s="3" t="s">
        <v>812</v>
      </c>
    </row>
    <row r="94" spans="1:5">
      <c r="A94" s="3">
        <v>1000215</v>
      </c>
      <c r="B94" s="3" t="s">
        <v>875</v>
      </c>
      <c r="C94" s="3" t="s">
        <v>814</v>
      </c>
      <c r="D94" s="3" t="s">
        <v>815</v>
      </c>
      <c r="E94" s="3" t="s">
        <v>812</v>
      </c>
    </row>
    <row r="95" spans="1:5">
      <c r="A95" s="3">
        <v>1000215</v>
      </c>
      <c r="B95" s="3" t="s">
        <v>875</v>
      </c>
      <c r="C95" s="3" t="s">
        <v>282</v>
      </c>
      <c r="D95" s="3" t="s">
        <v>876</v>
      </c>
      <c r="E95" s="3" t="s">
        <v>877</v>
      </c>
    </row>
    <row r="96" spans="1:5">
      <c r="A96" s="3">
        <v>1000215</v>
      </c>
      <c r="B96" s="3" t="s">
        <v>875</v>
      </c>
      <c r="C96" s="3" t="s">
        <v>302</v>
      </c>
      <c r="D96" s="3" t="s">
        <v>878</v>
      </c>
      <c r="E96" s="3" t="s">
        <v>879</v>
      </c>
    </row>
    <row r="97" spans="1:5" ht="26.4">
      <c r="A97" s="119" t="s">
        <v>880</v>
      </c>
      <c r="B97" s="3" t="s">
        <v>881</v>
      </c>
      <c r="C97" s="3" t="s">
        <v>207</v>
      </c>
      <c r="D97" s="3" t="s">
        <v>811</v>
      </c>
      <c r="E97" s="3" t="s">
        <v>882</v>
      </c>
    </row>
    <row r="98" spans="1:5">
      <c r="A98" s="3">
        <v>1000223</v>
      </c>
      <c r="B98" s="3" t="s">
        <v>883</v>
      </c>
      <c r="C98" s="3" t="s">
        <v>207</v>
      </c>
      <c r="D98" s="3" t="s">
        <v>811</v>
      </c>
      <c r="E98" s="3" t="s">
        <v>812</v>
      </c>
    </row>
    <row r="99" spans="1:5">
      <c r="A99" s="3">
        <v>1000223</v>
      </c>
      <c r="B99" s="3" t="s">
        <v>883</v>
      </c>
      <c r="C99" s="3" t="s">
        <v>322</v>
      </c>
      <c r="D99" s="3" t="s">
        <v>813</v>
      </c>
      <c r="E99" s="3" t="s">
        <v>812</v>
      </c>
    </row>
    <row r="100" spans="1:5">
      <c r="A100" s="3">
        <v>1000223</v>
      </c>
      <c r="B100" s="3" t="s">
        <v>883</v>
      </c>
      <c r="C100" s="3" t="s">
        <v>814</v>
      </c>
      <c r="D100" s="3" t="s">
        <v>815</v>
      </c>
      <c r="E100" s="3" t="s">
        <v>812</v>
      </c>
    </row>
    <row r="101" spans="1:5">
      <c r="A101" s="3">
        <v>1000223</v>
      </c>
      <c r="B101" s="3" t="s">
        <v>883</v>
      </c>
      <c r="C101" s="3" t="s">
        <v>268</v>
      </c>
      <c r="D101" s="3" t="s">
        <v>884</v>
      </c>
      <c r="E101" s="3" t="s">
        <v>885</v>
      </c>
    </row>
    <row r="102" spans="1:5">
      <c r="A102" s="3">
        <v>1000231</v>
      </c>
      <c r="B102" s="3" t="s">
        <v>886</v>
      </c>
      <c r="C102" s="3" t="s">
        <v>207</v>
      </c>
      <c r="D102" s="3" t="s">
        <v>811</v>
      </c>
      <c r="E102" s="3" t="s">
        <v>812</v>
      </c>
    </row>
    <row r="103" spans="1:5">
      <c r="A103" s="3">
        <v>1000231</v>
      </c>
      <c r="B103" s="3" t="s">
        <v>886</v>
      </c>
      <c r="C103" s="3" t="s">
        <v>322</v>
      </c>
      <c r="D103" s="3" t="s">
        <v>813</v>
      </c>
      <c r="E103" s="3" t="s">
        <v>812</v>
      </c>
    </row>
    <row r="104" spans="1:5">
      <c r="A104" s="3">
        <v>1000231</v>
      </c>
      <c r="B104" s="3" t="s">
        <v>886</v>
      </c>
      <c r="C104" s="3" t="s">
        <v>814</v>
      </c>
      <c r="D104" s="3" t="s">
        <v>815</v>
      </c>
      <c r="E104" s="3" t="s">
        <v>812</v>
      </c>
    </row>
    <row r="105" spans="1:5">
      <c r="A105" s="3">
        <v>1000231</v>
      </c>
      <c r="B105" s="3" t="s">
        <v>886</v>
      </c>
      <c r="C105" s="3" t="s">
        <v>320</v>
      </c>
      <c r="D105" s="3" t="s">
        <v>887</v>
      </c>
      <c r="E105" s="3" t="s">
        <v>812</v>
      </c>
    </row>
    <row r="106" spans="1:5">
      <c r="A106" s="3">
        <v>1000272</v>
      </c>
      <c r="B106" s="3" t="s">
        <v>888</v>
      </c>
      <c r="C106" s="3" t="s">
        <v>207</v>
      </c>
      <c r="D106" s="3" t="s">
        <v>811</v>
      </c>
      <c r="E106" s="3" t="s">
        <v>812</v>
      </c>
    </row>
    <row r="107" spans="1:5">
      <c r="A107" s="3">
        <v>1000272</v>
      </c>
      <c r="B107" s="3" t="s">
        <v>888</v>
      </c>
      <c r="C107" s="3" t="s">
        <v>322</v>
      </c>
      <c r="D107" s="3" t="s">
        <v>813</v>
      </c>
      <c r="E107" s="3" t="s">
        <v>812</v>
      </c>
    </row>
    <row r="108" spans="1:5">
      <c r="A108" s="3">
        <v>1000272</v>
      </c>
      <c r="B108" s="3" t="s">
        <v>888</v>
      </c>
      <c r="C108" s="3" t="s">
        <v>305</v>
      </c>
      <c r="D108" s="3" t="s">
        <v>817</v>
      </c>
      <c r="E108" s="3" t="s">
        <v>812</v>
      </c>
    </row>
    <row r="109" spans="1:5">
      <c r="A109" s="3">
        <v>1000272</v>
      </c>
      <c r="B109" s="3" t="s">
        <v>888</v>
      </c>
      <c r="C109" s="3" t="s">
        <v>814</v>
      </c>
      <c r="D109" s="3" t="s">
        <v>815</v>
      </c>
      <c r="E109" s="3" t="s">
        <v>812</v>
      </c>
    </row>
    <row r="110" spans="1:5">
      <c r="A110" s="3">
        <v>1100015</v>
      </c>
      <c r="B110" s="3" t="s">
        <v>889</v>
      </c>
      <c r="C110" s="3" t="s">
        <v>207</v>
      </c>
      <c r="D110" s="3" t="s">
        <v>811</v>
      </c>
      <c r="E110" s="3" t="s">
        <v>812</v>
      </c>
    </row>
    <row r="111" spans="1:5">
      <c r="A111" s="3">
        <v>1100015</v>
      </c>
      <c r="B111" s="3" t="s">
        <v>890</v>
      </c>
      <c r="C111" s="3" t="s">
        <v>322</v>
      </c>
      <c r="D111" s="3" t="s">
        <v>813</v>
      </c>
      <c r="E111" s="3" t="s">
        <v>812</v>
      </c>
    </row>
    <row r="112" spans="1:5">
      <c r="A112" s="3">
        <v>1100015</v>
      </c>
      <c r="B112" s="3" t="s">
        <v>890</v>
      </c>
      <c r="C112" s="3" t="s">
        <v>305</v>
      </c>
      <c r="D112" s="3" t="s">
        <v>817</v>
      </c>
      <c r="E112" s="3" t="s">
        <v>812</v>
      </c>
    </row>
    <row r="113" spans="1:5">
      <c r="A113" s="3">
        <v>1100015</v>
      </c>
      <c r="B113" s="3" t="s">
        <v>890</v>
      </c>
      <c r="C113" s="3" t="s">
        <v>814</v>
      </c>
      <c r="D113" s="3" t="s">
        <v>815</v>
      </c>
      <c r="E113" s="3" t="s">
        <v>812</v>
      </c>
    </row>
    <row r="114" spans="1:5">
      <c r="A114" s="3">
        <v>1100015</v>
      </c>
      <c r="B114" s="3" t="s">
        <v>890</v>
      </c>
      <c r="C114" s="3" t="s">
        <v>819</v>
      </c>
      <c r="D114" s="3" t="s">
        <v>820</v>
      </c>
      <c r="E114" s="3" t="s">
        <v>821</v>
      </c>
    </row>
    <row r="115" spans="1:5">
      <c r="A115" s="3">
        <v>1100015</v>
      </c>
      <c r="B115" s="3" t="s">
        <v>889</v>
      </c>
      <c r="C115" s="3" t="s">
        <v>822</v>
      </c>
      <c r="D115" s="3" t="s">
        <v>823</v>
      </c>
      <c r="E115" s="3" t="s">
        <v>821</v>
      </c>
    </row>
    <row r="116" spans="1:5">
      <c r="A116" s="3">
        <v>1100015</v>
      </c>
      <c r="B116" s="3" t="s">
        <v>890</v>
      </c>
      <c r="C116" s="3" t="s">
        <v>824</v>
      </c>
      <c r="D116" s="3" t="s">
        <v>825</v>
      </c>
      <c r="E116" s="3" t="s">
        <v>821</v>
      </c>
    </row>
    <row r="117" spans="1:5">
      <c r="A117" s="3">
        <v>1100015</v>
      </c>
      <c r="B117" s="3" t="s">
        <v>889</v>
      </c>
      <c r="C117" s="3" t="s">
        <v>827</v>
      </c>
      <c r="D117" s="3" t="s">
        <v>828</v>
      </c>
      <c r="E117" s="3" t="s">
        <v>821</v>
      </c>
    </row>
    <row r="118" spans="1:5">
      <c r="A118" s="3">
        <v>1100015</v>
      </c>
      <c r="B118" s="3" t="s">
        <v>889</v>
      </c>
      <c r="C118" s="3" t="s">
        <v>829</v>
      </c>
      <c r="D118" s="3" t="s">
        <v>830</v>
      </c>
      <c r="E118" s="3" t="s">
        <v>821</v>
      </c>
    </row>
    <row r="119" spans="1:5">
      <c r="A119" s="3">
        <v>1100015</v>
      </c>
      <c r="B119" s="3" t="s">
        <v>889</v>
      </c>
      <c r="C119" s="3" t="s">
        <v>831</v>
      </c>
      <c r="D119" s="3" t="s">
        <v>832</v>
      </c>
      <c r="E119" s="3" t="s">
        <v>821</v>
      </c>
    </row>
    <row r="120" spans="1:5">
      <c r="A120" s="3">
        <v>1100015</v>
      </c>
      <c r="B120" s="3" t="s">
        <v>889</v>
      </c>
      <c r="C120" s="3" t="s">
        <v>833</v>
      </c>
      <c r="D120" s="3" t="s">
        <v>834</v>
      </c>
      <c r="E120" s="3" t="s">
        <v>821</v>
      </c>
    </row>
    <row r="121" spans="1:5">
      <c r="A121" s="3">
        <v>1100015</v>
      </c>
      <c r="B121" s="3" t="s">
        <v>890</v>
      </c>
      <c r="C121" s="3" t="s">
        <v>891</v>
      </c>
      <c r="D121" s="3" t="s">
        <v>892</v>
      </c>
      <c r="E121" s="3" t="s">
        <v>826</v>
      </c>
    </row>
    <row r="122" spans="1:5">
      <c r="A122" s="3">
        <v>1100023</v>
      </c>
      <c r="B122" s="3" t="s">
        <v>893</v>
      </c>
      <c r="C122" s="3" t="s">
        <v>207</v>
      </c>
      <c r="D122" s="3" t="s">
        <v>811</v>
      </c>
      <c r="E122" s="3" t="s">
        <v>812</v>
      </c>
    </row>
    <row r="123" spans="1:5">
      <c r="A123" s="3">
        <v>1100023</v>
      </c>
      <c r="B123" s="3" t="s">
        <v>893</v>
      </c>
      <c r="C123" s="3" t="s">
        <v>322</v>
      </c>
      <c r="D123" s="3" t="s">
        <v>813</v>
      </c>
      <c r="E123" s="3" t="s">
        <v>812</v>
      </c>
    </row>
    <row r="124" spans="1:5">
      <c r="A124" s="3">
        <v>1100023</v>
      </c>
      <c r="B124" s="3" t="s">
        <v>893</v>
      </c>
      <c r="C124" s="3" t="s">
        <v>305</v>
      </c>
      <c r="D124" s="3" t="s">
        <v>817</v>
      </c>
      <c r="E124" s="3" t="s">
        <v>812</v>
      </c>
    </row>
    <row r="125" spans="1:5">
      <c r="A125" s="3">
        <v>1100023</v>
      </c>
      <c r="B125" s="3" t="s">
        <v>893</v>
      </c>
      <c r="C125" s="3" t="s">
        <v>814</v>
      </c>
      <c r="D125" s="3" t="s">
        <v>815</v>
      </c>
      <c r="E125" s="3" t="s">
        <v>812</v>
      </c>
    </row>
    <row r="126" spans="1:5">
      <c r="A126" s="3">
        <v>1100023</v>
      </c>
      <c r="B126" s="3" t="s">
        <v>893</v>
      </c>
      <c r="C126" s="3" t="s">
        <v>894</v>
      </c>
      <c r="D126" s="3" t="s">
        <v>895</v>
      </c>
      <c r="E126" s="3" t="s">
        <v>826</v>
      </c>
    </row>
    <row r="127" spans="1:5">
      <c r="A127" s="3">
        <v>1100023</v>
      </c>
      <c r="B127" s="3" t="s">
        <v>893</v>
      </c>
      <c r="C127" s="3" t="s">
        <v>819</v>
      </c>
      <c r="D127" s="3" t="s">
        <v>820</v>
      </c>
      <c r="E127" s="3" t="s">
        <v>821</v>
      </c>
    </row>
    <row r="128" spans="1:5">
      <c r="A128" s="3">
        <v>1100023</v>
      </c>
      <c r="B128" s="3" t="s">
        <v>893</v>
      </c>
      <c r="C128" s="3" t="s">
        <v>822</v>
      </c>
      <c r="D128" s="3" t="s">
        <v>823</v>
      </c>
      <c r="E128" s="3" t="s">
        <v>821</v>
      </c>
    </row>
    <row r="129" spans="1:5">
      <c r="A129" s="3">
        <v>1100023</v>
      </c>
      <c r="B129" s="3" t="s">
        <v>893</v>
      </c>
      <c r="C129" s="3" t="s">
        <v>824</v>
      </c>
      <c r="D129" s="3" t="s">
        <v>825</v>
      </c>
      <c r="E129" s="3" t="s">
        <v>821</v>
      </c>
    </row>
    <row r="130" spans="1:5">
      <c r="A130" s="3">
        <v>1100023</v>
      </c>
      <c r="B130" s="3" t="s">
        <v>893</v>
      </c>
      <c r="C130" s="3" t="s">
        <v>827</v>
      </c>
      <c r="D130" s="3" t="s">
        <v>828</v>
      </c>
      <c r="E130" s="3" t="s">
        <v>821</v>
      </c>
    </row>
    <row r="131" spans="1:5">
      <c r="A131" s="3">
        <v>1100023</v>
      </c>
      <c r="B131" s="3" t="s">
        <v>893</v>
      </c>
      <c r="C131" s="3" t="s">
        <v>829</v>
      </c>
      <c r="D131" s="3" t="s">
        <v>830</v>
      </c>
      <c r="E131" s="3" t="s">
        <v>821</v>
      </c>
    </row>
    <row r="132" spans="1:5">
      <c r="A132" s="3">
        <v>1100023</v>
      </c>
      <c r="B132" s="3" t="s">
        <v>893</v>
      </c>
      <c r="C132" s="3" t="s">
        <v>831</v>
      </c>
      <c r="D132" s="3" t="s">
        <v>832</v>
      </c>
      <c r="E132" s="3" t="s">
        <v>821</v>
      </c>
    </row>
    <row r="133" spans="1:5">
      <c r="A133" s="3">
        <v>1100023</v>
      </c>
      <c r="B133" s="3" t="s">
        <v>893</v>
      </c>
      <c r="C133" s="3" t="s">
        <v>833</v>
      </c>
      <c r="D133" s="3" t="s">
        <v>834</v>
      </c>
      <c r="E133" s="3" t="s">
        <v>821</v>
      </c>
    </row>
    <row r="134" spans="1:5">
      <c r="A134" s="3">
        <v>1100023</v>
      </c>
      <c r="B134" s="3" t="s">
        <v>893</v>
      </c>
      <c r="C134" s="3" t="s">
        <v>835</v>
      </c>
      <c r="D134" s="3" t="s">
        <v>836</v>
      </c>
      <c r="E134" s="3" t="s">
        <v>821</v>
      </c>
    </row>
    <row r="135" spans="1:5">
      <c r="A135" s="3">
        <v>1100023</v>
      </c>
      <c r="B135" s="3" t="s">
        <v>893</v>
      </c>
      <c r="C135" s="3" t="s">
        <v>837</v>
      </c>
      <c r="D135" s="3" t="s">
        <v>838</v>
      </c>
      <c r="E135" s="3" t="s">
        <v>826</v>
      </c>
    </row>
    <row r="136" spans="1:5">
      <c r="A136" s="3">
        <v>1100031</v>
      </c>
      <c r="B136" s="3" t="s">
        <v>896</v>
      </c>
      <c r="C136" s="3" t="s">
        <v>207</v>
      </c>
      <c r="D136" s="3" t="s">
        <v>811</v>
      </c>
      <c r="E136" s="3" t="s">
        <v>812</v>
      </c>
    </row>
    <row r="137" spans="1:5">
      <c r="A137" s="3">
        <v>1100031</v>
      </c>
      <c r="B137" s="3" t="s">
        <v>896</v>
      </c>
      <c r="C137" s="3" t="s">
        <v>322</v>
      </c>
      <c r="D137" s="3" t="s">
        <v>813</v>
      </c>
      <c r="E137" s="3" t="s">
        <v>812</v>
      </c>
    </row>
    <row r="138" spans="1:5">
      <c r="A138" s="3">
        <v>1100031</v>
      </c>
      <c r="B138" s="3" t="s">
        <v>896</v>
      </c>
      <c r="C138" s="3" t="s">
        <v>305</v>
      </c>
      <c r="D138" s="3" t="s">
        <v>817</v>
      </c>
      <c r="E138" s="3" t="s">
        <v>812</v>
      </c>
    </row>
    <row r="139" spans="1:5">
      <c r="A139" s="3">
        <v>1100031</v>
      </c>
      <c r="B139" s="3" t="s">
        <v>896</v>
      </c>
      <c r="C139" s="3" t="s">
        <v>814</v>
      </c>
      <c r="D139" s="3" t="s">
        <v>815</v>
      </c>
      <c r="E139" s="3" t="s">
        <v>812</v>
      </c>
    </row>
    <row r="140" spans="1:5">
      <c r="A140" s="3">
        <v>1100031</v>
      </c>
      <c r="B140" s="3" t="s">
        <v>896</v>
      </c>
      <c r="C140" s="3" t="s">
        <v>894</v>
      </c>
      <c r="D140" s="3" t="s">
        <v>895</v>
      </c>
      <c r="E140" s="3" t="s">
        <v>826</v>
      </c>
    </row>
    <row r="141" spans="1:5">
      <c r="A141" s="3">
        <v>1100031</v>
      </c>
      <c r="B141" s="3" t="s">
        <v>896</v>
      </c>
      <c r="C141" s="3" t="s">
        <v>897</v>
      </c>
      <c r="D141" s="3" t="s">
        <v>898</v>
      </c>
      <c r="E141" s="3" t="s">
        <v>826</v>
      </c>
    </row>
    <row r="142" spans="1:5">
      <c r="A142" s="3">
        <v>1100031</v>
      </c>
      <c r="B142" s="3" t="s">
        <v>896</v>
      </c>
      <c r="C142" s="3" t="s">
        <v>819</v>
      </c>
      <c r="D142" s="3" t="s">
        <v>820</v>
      </c>
      <c r="E142" s="3" t="s">
        <v>821</v>
      </c>
    </row>
    <row r="143" spans="1:5">
      <c r="A143" s="3">
        <v>1100031</v>
      </c>
      <c r="B143" s="3" t="s">
        <v>896</v>
      </c>
      <c r="C143" s="3" t="s">
        <v>822</v>
      </c>
      <c r="D143" s="3" t="s">
        <v>823</v>
      </c>
      <c r="E143" s="3" t="s">
        <v>821</v>
      </c>
    </row>
    <row r="144" spans="1:5">
      <c r="A144" s="3">
        <v>1100031</v>
      </c>
      <c r="B144" s="3" t="s">
        <v>896</v>
      </c>
      <c r="C144" s="3" t="s">
        <v>824</v>
      </c>
      <c r="D144" s="3" t="s">
        <v>825</v>
      </c>
      <c r="E144" s="3" t="s">
        <v>821</v>
      </c>
    </row>
    <row r="145" spans="1:5">
      <c r="A145" s="3">
        <v>1100031</v>
      </c>
      <c r="B145" s="3" t="s">
        <v>896</v>
      </c>
      <c r="C145" s="3" t="s">
        <v>827</v>
      </c>
      <c r="D145" s="3" t="s">
        <v>828</v>
      </c>
      <c r="E145" s="3" t="s">
        <v>821</v>
      </c>
    </row>
    <row r="146" spans="1:5">
      <c r="A146" s="3">
        <v>1100031</v>
      </c>
      <c r="B146" s="3" t="s">
        <v>896</v>
      </c>
      <c r="C146" s="3" t="s">
        <v>829</v>
      </c>
      <c r="D146" s="3" t="s">
        <v>830</v>
      </c>
      <c r="E146" s="3" t="s">
        <v>821</v>
      </c>
    </row>
    <row r="147" spans="1:5">
      <c r="A147" s="3">
        <v>1100031</v>
      </c>
      <c r="B147" s="3" t="s">
        <v>896</v>
      </c>
      <c r="C147" s="3" t="s">
        <v>831</v>
      </c>
      <c r="D147" s="3" t="s">
        <v>832</v>
      </c>
      <c r="E147" s="3" t="s">
        <v>821</v>
      </c>
    </row>
    <row r="148" spans="1:5">
      <c r="A148" s="3">
        <v>1100031</v>
      </c>
      <c r="B148" s="3" t="s">
        <v>896</v>
      </c>
      <c r="C148" s="3" t="s">
        <v>833</v>
      </c>
      <c r="D148" s="3" t="s">
        <v>834</v>
      </c>
      <c r="E148" s="3" t="s">
        <v>821</v>
      </c>
    </row>
    <row r="149" spans="1:5">
      <c r="A149" s="3">
        <v>1100031</v>
      </c>
      <c r="B149" s="3" t="s">
        <v>896</v>
      </c>
      <c r="C149" s="3" t="s">
        <v>835</v>
      </c>
      <c r="D149" s="3" t="s">
        <v>836</v>
      </c>
      <c r="E149" s="3" t="s">
        <v>821</v>
      </c>
    </row>
    <row r="150" spans="1:5">
      <c r="A150" s="3">
        <v>1100031</v>
      </c>
      <c r="B150" s="3" t="s">
        <v>896</v>
      </c>
      <c r="C150" s="3" t="s">
        <v>837</v>
      </c>
      <c r="D150" s="3" t="s">
        <v>838</v>
      </c>
      <c r="E150" s="3" t="s">
        <v>821</v>
      </c>
    </row>
    <row r="151" spans="1:5" ht="26.4">
      <c r="A151" s="3">
        <v>1100032</v>
      </c>
      <c r="B151" s="119" t="s">
        <v>899</v>
      </c>
      <c r="C151" s="3" t="s">
        <v>207</v>
      </c>
      <c r="D151" s="3" t="s">
        <v>811</v>
      </c>
      <c r="E151" s="3" t="s">
        <v>900</v>
      </c>
    </row>
    <row r="152" spans="1:5" ht="26.4">
      <c r="A152" s="3">
        <v>1100032</v>
      </c>
      <c r="B152" s="119" t="s">
        <v>899</v>
      </c>
      <c r="C152" s="3" t="s">
        <v>894</v>
      </c>
      <c r="D152" s="3" t="s">
        <v>895</v>
      </c>
      <c r="E152" s="3" t="s">
        <v>826</v>
      </c>
    </row>
    <row r="153" spans="1:5" ht="26.4">
      <c r="A153" s="3">
        <v>1100033</v>
      </c>
      <c r="B153" s="119" t="s">
        <v>901</v>
      </c>
      <c r="C153" s="3" t="s">
        <v>207</v>
      </c>
      <c r="D153" s="3" t="s">
        <v>811</v>
      </c>
      <c r="E153" s="3" t="s">
        <v>900</v>
      </c>
    </row>
    <row r="154" spans="1:5" ht="26.4">
      <c r="A154" s="3">
        <v>1100033</v>
      </c>
      <c r="B154" s="119" t="s">
        <v>902</v>
      </c>
      <c r="C154" s="3" t="s">
        <v>894</v>
      </c>
      <c r="D154" s="3" t="s">
        <v>895</v>
      </c>
      <c r="E154" s="3" t="s">
        <v>826</v>
      </c>
    </row>
    <row r="155" spans="1:5" ht="26.4">
      <c r="A155" s="3">
        <v>1100034</v>
      </c>
      <c r="B155" s="119" t="s">
        <v>903</v>
      </c>
      <c r="C155" s="3" t="s">
        <v>207</v>
      </c>
      <c r="D155" s="3" t="s">
        <v>811</v>
      </c>
      <c r="E155" s="3" t="s">
        <v>900</v>
      </c>
    </row>
    <row r="156" spans="1:5" ht="26.4">
      <c r="A156" s="3">
        <v>1100034</v>
      </c>
      <c r="B156" s="119" t="s">
        <v>903</v>
      </c>
      <c r="C156" s="3" t="s">
        <v>894</v>
      </c>
      <c r="D156" s="3" t="s">
        <v>895</v>
      </c>
      <c r="E156" s="3" t="s">
        <v>826</v>
      </c>
    </row>
    <row r="157" spans="1:5">
      <c r="A157" s="3">
        <v>1100049</v>
      </c>
      <c r="B157" s="3" t="s">
        <v>904</v>
      </c>
      <c r="C157" s="3" t="s">
        <v>207</v>
      </c>
      <c r="D157" s="3" t="s">
        <v>811</v>
      </c>
      <c r="E157" s="3" t="s">
        <v>812</v>
      </c>
    </row>
    <row r="158" spans="1:5">
      <c r="A158" s="3">
        <v>1100049</v>
      </c>
      <c r="B158" s="3" t="s">
        <v>904</v>
      </c>
      <c r="C158" s="3" t="s">
        <v>322</v>
      </c>
      <c r="D158" s="3" t="s">
        <v>813</v>
      </c>
      <c r="E158" s="3" t="s">
        <v>812</v>
      </c>
    </row>
    <row r="159" spans="1:5">
      <c r="A159" s="3">
        <v>1100049</v>
      </c>
      <c r="B159" s="3" t="s">
        <v>904</v>
      </c>
      <c r="C159" s="3" t="s">
        <v>477</v>
      </c>
      <c r="D159" s="3" t="s">
        <v>905</v>
      </c>
      <c r="E159" s="3" t="s">
        <v>812</v>
      </c>
    </row>
    <row r="160" spans="1:5">
      <c r="A160" s="3">
        <v>1100049</v>
      </c>
      <c r="B160" s="3" t="s">
        <v>904</v>
      </c>
      <c r="C160" s="3" t="s">
        <v>814</v>
      </c>
      <c r="D160" s="3" t="s">
        <v>815</v>
      </c>
      <c r="E160" s="3" t="s">
        <v>812</v>
      </c>
    </row>
    <row r="161" spans="1:5" ht="26.4">
      <c r="A161" s="3">
        <v>1100056</v>
      </c>
      <c r="B161" s="119" t="s">
        <v>906</v>
      </c>
      <c r="C161" s="3" t="s">
        <v>207</v>
      </c>
      <c r="D161" s="3" t="s">
        <v>811</v>
      </c>
      <c r="E161" s="3" t="s">
        <v>812</v>
      </c>
    </row>
    <row r="162" spans="1:5" ht="26.4">
      <c r="A162" s="3">
        <v>1100056</v>
      </c>
      <c r="B162" s="119" t="s">
        <v>906</v>
      </c>
      <c r="C162" s="3" t="s">
        <v>322</v>
      </c>
      <c r="D162" s="3" t="s">
        <v>813</v>
      </c>
      <c r="E162" s="3" t="s">
        <v>812</v>
      </c>
    </row>
    <row r="163" spans="1:5" ht="26.4">
      <c r="A163" s="3">
        <v>1100056</v>
      </c>
      <c r="B163" s="119" t="s">
        <v>906</v>
      </c>
      <c r="C163" s="3" t="s">
        <v>814</v>
      </c>
      <c r="D163" s="3" t="s">
        <v>815</v>
      </c>
      <c r="E163" s="3" t="s">
        <v>812</v>
      </c>
    </row>
    <row r="164" spans="1:5">
      <c r="A164" s="3">
        <v>1100064</v>
      </c>
      <c r="B164" s="3" t="s">
        <v>907</v>
      </c>
      <c r="C164" s="3" t="s">
        <v>207</v>
      </c>
      <c r="D164" s="3" t="s">
        <v>811</v>
      </c>
      <c r="E164" s="3" t="s">
        <v>812</v>
      </c>
    </row>
    <row r="165" spans="1:5">
      <c r="A165" s="3">
        <v>1100064</v>
      </c>
      <c r="B165" s="3" t="s">
        <v>907</v>
      </c>
      <c r="C165" s="3" t="s">
        <v>322</v>
      </c>
      <c r="D165" s="3" t="s">
        <v>813</v>
      </c>
      <c r="E165" s="3" t="s">
        <v>812</v>
      </c>
    </row>
    <row r="166" spans="1:5">
      <c r="A166" s="3">
        <v>1100064</v>
      </c>
      <c r="B166" s="3" t="s">
        <v>907</v>
      </c>
      <c r="C166" s="3" t="s">
        <v>305</v>
      </c>
      <c r="D166" s="3" t="s">
        <v>817</v>
      </c>
      <c r="E166" s="3" t="s">
        <v>812</v>
      </c>
    </row>
    <row r="167" spans="1:5">
      <c r="A167" s="3">
        <v>1100064</v>
      </c>
      <c r="B167" s="3" t="s">
        <v>907</v>
      </c>
      <c r="C167" s="3" t="s">
        <v>814</v>
      </c>
      <c r="D167" s="3" t="s">
        <v>815</v>
      </c>
      <c r="E167" s="3" t="s">
        <v>812</v>
      </c>
    </row>
    <row r="168" spans="1:5">
      <c r="A168" s="3">
        <v>1100072</v>
      </c>
      <c r="B168" s="3" t="s">
        <v>908</v>
      </c>
      <c r="C168" s="3" t="s">
        <v>207</v>
      </c>
      <c r="D168" s="3" t="s">
        <v>811</v>
      </c>
      <c r="E168" s="3" t="s">
        <v>812</v>
      </c>
    </row>
    <row r="169" spans="1:5">
      <c r="A169" s="3">
        <v>1100072</v>
      </c>
      <c r="B169" s="3" t="s">
        <v>908</v>
      </c>
      <c r="C169" s="3" t="s">
        <v>322</v>
      </c>
      <c r="D169" s="3" t="s">
        <v>813</v>
      </c>
      <c r="E169" s="3" t="s">
        <v>812</v>
      </c>
    </row>
    <row r="170" spans="1:5">
      <c r="A170" s="3">
        <v>1100072</v>
      </c>
      <c r="B170" s="3" t="s">
        <v>908</v>
      </c>
      <c r="C170" s="3" t="s">
        <v>305</v>
      </c>
      <c r="D170" s="3" t="s">
        <v>817</v>
      </c>
      <c r="E170" s="3" t="s">
        <v>812</v>
      </c>
    </row>
    <row r="171" spans="1:5">
      <c r="A171" s="3">
        <v>1100072</v>
      </c>
      <c r="B171" s="3" t="s">
        <v>908</v>
      </c>
      <c r="C171" s="3" t="s">
        <v>814</v>
      </c>
      <c r="D171" s="3" t="s">
        <v>815</v>
      </c>
      <c r="E171" s="3" t="s">
        <v>812</v>
      </c>
    </row>
    <row r="172" spans="1:5">
      <c r="A172" s="3">
        <v>1100080</v>
      </c>
      <c r="B172" s="3" t="s">
        <v>909</v>
      </c>
      <c r="C172" s="3" t="s">
        <v>207</v>
      </c>
      <c r="D172" s="3" t="s">
        <v>811</v>
      </c>
      <c r="E172" s="3" t="s">
        <v>812</v>
      </c>
    </row>
    <row r="173" spans="1:5">
      <c r="A173" s="3">
        <v>1100080</v>
      </c>
      <c r="B173" s="3" t="s">
        <v>909</v>
      </c>
      <c r="C173" s="3" t="s">
        <v>322</v>
      </c>
      <c r="D173" s="3" t="s">
        <v>813</v>
      </c>
      <c r="E173" s="3" t="s">
        <v>812</v>
      </c>
    </row>
    <row r="174" spans="1:5">
      <c r="A174" s="3">
        <v>1100080</v>
      </c>
      <c r="B174" s="3" t="s">
        <v>909</v>
      </c>
      <c r="C174" s="3" t="s">
        <v>305</v>
      </c>
      <c r="D174" s="3" t="s">
        <v>817</v>
      </c>
      <c r="E174" s="3" t="s">
        <v>812</v>
      </c>
    </row>
    <row r="175" spans="1:5">
      <c r="A175" s="3">
        <v>1100080</v>
      </c>
      <c r="B175" s="3" t="s">
        <v>909</v>
      </c>
      <c r="C175" s="3" t="s">
        <v>814</v>
      </c>
      <c r="D175" s="3" t="s">
        <v>815</v>
      </c>
      <c r="E175" s="3" t="s">
        <v>812</v>
      </c>
    </row>
    <row r="176" spans="1:5">
      <c r="A176" s="3">
        <v>1100081</v>
      </c>
      <c r="B176" s="3" t="s">
        <v>910</v>
      </c>
      <c r="C176" s="3" t="s">
        <v>207</v>
      </c>
      <c r="D176" s="3" t="s">
        <v>811</v>
      </c>
      <c r="E176" s="3" t="s">
        <v>911</v>
      </c>
    </row>
    <row r="177" spans="1:5">
      <c r="A177" s="3">
        <v>1100081</v>
      </c>
      <c r="B177" s="3" t="s">
        <v>910</v>
      </c>
      <c r="C177" s="3" t="s">
        <v>322</v>
      </c>
      <c r="D177" s="3" t="s">
        <v>813</v>
      </c>
      <c r="E177" s="3" t="s">
        <v>911</v>
      </c>
    </row>
    <row r="178" spans="1:5">
      <c r="A178" s="3">
        <v>1100081</v>
      </c>
      <c r="B178" s="3" t="s">
        <v>910</v>
      </c>
      <c r="C178" s="3" t="s">
        <v>894</v>
      </c>
      <c r="D178" s="3" t="s">
        <v>895</v>
      </c>
      <c r="E178" s="3" t="s">
        <v>911</v>
      </c>
    </row>
    <row r="179" spans="1:5">
      <c r="A179" s="3">
        <v>1100082</v>
      </c>
      <c r="B179" s="3" t="s">
        <v>912</v>
      </c>
      <c r="C179" s="3" t="s">
        <v>207</v>
      </c>
      <c r="D179" s="3" t="s">
        <v>811</v>
      </c>
      <c r="E179" s="3" t="s">
        <v>911</v>
      </c>
    </row>
    <row r="180" spans="1:5">
      <c r="A180" s="3">
        <v>1100082</v>
      </c>
      <c r="B180" s="3" t="s">
        <v>912</v>
      </c>
      <c r="C180" s="3" t="s">
        <v>322</v>
      </c>
      <c r="D180" s="3" t="s">
        <v>813</v>
      </c>
      <c r="E180" s="3" t="s">
        <v>911</v>
      </c>
    </row>
    <row r="181" spans="1:5">
      <c r="A181" s="3">
        <v>1100082</v>
      </c>
      <c r="B181" s="3" t="s">
        <v>912</v>
      </c>
      <c r="C181" s="3" t="s">
        <v>894</v>
      </c>
      <c r="D181" s="3" t="s">
        <v>895</v>
      </c>
      <c r="E181" s="3" t="s">
        <v>911</v>
      </c>
    </row>
    <row r="182" spans="1:5">
      <c r="A182" s="3">
        <v>1100083</v>
      </c>
      <c r="B182" s="3" t="s">
        <v>913</v>
      </c>
      <c r="C182" s="3" t="s">
        <v>207</v>
      </c>
      <c r="D182" s="3" t="s">
        <v>811</v>
      </c>
      <c r="E182" s="3" t="s">
        <v>911</v>
      </c>
    </row>
    <row r="183" spans="1:5">
      <c r="A183" s="3">
        <v>1100083</v>
      </c>
      <c r="B183" s="3" t="s">
        <v>913</v>
      </c>
      <c r="C183" s="3" t="s">
        <v>322</v>
      </c>
      <c r="D183" s="3" t="s">
        <v>813</v>
      </c>
      <c r="E183" s="3" t="s">
        <v>911</v>
      </c>
    </row>
    <row r="184" spans="1:5" ht="26.4">
      <c r="A184" s="3">
        <v>1100084</v>
      </c>
      <c r="B184" s="119" t="s">
        <v>914</v>
      </c>
      <c r="C184" s="3" t="s">
        <v>207</v>
      </c>
      <c r="D184" s="3" t="s">
        <v>811</v>
      </c>
      <c r="E184" s="3" t="s">
        <v>911</v>
      </c>
    </row>
    <row r="185" spans="1:5" ht="26.4">
      <c r="A185" s="3">
        <v>1100084</v>
      </c>
      <c r="B185" s="119" t="s">
        <v>914</v>
      </c>
      <c r="C185" s="3" t="s">
        <v>322</v>
      </c>
      <c r="D185" s="3" t="s">
        <v>813</v>
      </c>
      <c r="E185" s="3" t="s">
        <v>911</v>
      </c>
    </row>
    <row r="186" spans="1:5">
      <c r="A186" s="3">
        <v>1100085</v>
      </c>
      <c r="B186" s="3" t="s">
        <v>915</v>
      </c>
      <c r="C186" s="3" t="s">
        <v>207</v>
      </c>
      <c r="D186" s="3" t="s">
        <v>811</v>
      </c>
      <c r="E186" s="3" t="s">
        <v>911</v>
      </c>
    </row>
    <row r="187" spans="1:5">
      <c r="A187" s="3">
        <v>1100085</v>
      </c>
      <c r="B187" s="3" t="s">
        <v>915</v>
      </c>
      <c r="C187" s="3" t="s">
        <v>322</v>
      </c>
      <c r="D187" s="3" t="s">
        <v>813</v>
      </c>
      <c r="E187" s="3" t="s">
        <v>911</v>
      </c>
    </row>
    <row r="188" spans="1:5">
      <c r="A188" s="3">
        <v>1200013</v>
      </c>
      <c r="B188" s="3" t="s">
        <v>916</v>
      </c>
      <c r="C188" s="3" t="s">
        <v>207</v>
      </c>
      <c r="D188" s="3" t="s">
        <v>811</v>
      </c>
      <c r="E188" s="3" t="s">
        <v>812</v>
      </c>
    </row>
    <row r="189" spans="1:5">
      <c r="A189" s="3">
        <v>1200013</v>
      </c>
      <c r="B189" s="3" t="s">
        <v>916</v>
      </c>
      <c r="C189" s="3" t="s">
        <v>322</v>
      </c>
      <c r="D189" s="3" t="s">
        <v>813</v>
      </c>
      <c r="E189" s="3" t="s">
        <v>812</v>
      </c>
    </row>
    <row r="190" spans="1:5">
      <c r="A190" s="3">
        <v>1200013</v>
      </c>
      <c r="B190" s="3" t="s">
        <v>916</v>
      </c>
      <c r="C190" s="3" t="s">
        <v>305</v>
      </c>
      <c r="D190" s="3" t="s">
        <v>817</v>
      </c>
      <c r="E190" s="3" t="s">
        <v>812</v>
      </c>
    </row>
    <row r="191" spans="1:5">
      <c r="A191" s="3">
        <v>1200013</v>
      </c>
      <c r="B191" s="3" t="s">
        <v>916</v>
      </c>
      <c r="C191" s="3" t="s">
        <v>814</v>
      </c>
      <c r="D191" s="3" t="s">
        <v>815</v>
      </c>
      <c r="E191" s="3" t="s">
        <v>812</v>
      </c>
    </row>
    <row r="192" spans="1:5">
      <c r="A192" s="3">
        <v>1200013</v>
      </c>
      <c r="B192" s="3" t="s">
        <v>916</v>
      </c>
      <c r="C192" s="3" t="s">
        <v>917</v>
      </c>
      <c r="D192" s="3" t="s">
        <v>918</v>
      </c>
      <c r="E192" s="3" t="s">
        <v>885</v>
      </c>
    </row>
    <row r="193" spans="1:5">
      <c r="A193" s="3">
        <v>1200013</v>
      </c>
      <c r="B193" s="3" t="s">
        <v>916</v>
      </c>
      <c r="C193" s="3" t="s">
        <v>894</v>
      </c>
      <c r="D193" s="3" t="s">
        <v>895</v>
      </c>
      <c r="E193" s="3" t="s">
        <v>821</v>
      </c>
    </row>
    <row r="194" spans="1:5">
      <c r="A194" s="3">
        <v>1200013</v>
      </c>
      <c r="B194" s="3" t="s">
        <v>916</v>
      </c>
      <c r="C194" s="3" t="s">
        <v>897</v>
      </c>
      <c r="D194" s="3" t="s">
        <v>898</v>
      </c>
      <c r="E194" s="3" t="s">
        <v>821</v>
      </c>
    </row>
    <row r="195" spans="1:5">
      <c r="A195" s="3">
        <v>1200013</v>
      </c>
      <c r="B195" s="3" t="s">
        <v>916</v>
      </c>
      <c r="C195" s="3" t="s">
        <v>919</v>
      </c>
      <c r="D195" s="3" t="s">
        <v>920</v>
      </c>
      <c r="E195" s="3" t="s">
        <v>826</v>
      </c>
    </row>
    <row r="196" spans="1:5">
      <c r="A196" s="3">
        <v>1200039</v>
      </c>
      <c r="B196" s="3" t="s">
        <v>921</v>
      </c>
      <c r="C196" s="3" t="s">
        <v>207</v>
      </c>
      <c r="D196" s="3" t="s">
        <v>811</v>
      </c>
      <c r="E196" s="3" t="s">
        <v>812</v>
      </c>
    </row>
    <row r="197" spans="1:5">
      <c r="A197" s="3">
        <v>1200039</v>
      </c>
      <c r="B197" s="3" t="s">
        <v>921</v>
      </c>
      <c r="C197" s="3" t="s">
        <v>322</v>
      </c>
      <c r="D197" s="3" t="s">
        <v>813</v>
      </c>
      <c r="E197" s="3" t="s">
        <v>812</v>
      </c>
    </row>
    <row r="198" spans="1:5">
      <c r="A198" s="3">
        <v>1200039</v>
      </c>
      <c r="B198" s="3" t="s">
        <v>921</v>
      </c>
      <c r="C198" s="3" t="s">
        <v>305</v>
      </c>
      <c r="D198" s="3" t="s">
        <v>817</v>
      </c>
      <c r="E198" s="3" t="s">
        <v>812</v>
      </c>
    </row>
    <row r="199" spans="1:5">
      <c r="A199" s="3">
        <v>1200039</v>
      </c>
      <c r="B199" s="3" t="s">
        <v>921</v>
      </c>
      <c r="C199" s="3" t="s">
        <v>814</v>
      </c>
      <c r="D199" s="3" t="s">
        <v>815</v>
      </c>
      <c r="E199" s="3" t="s">
        <v>812</v>
      </c>
    </row>
    <row r="200" spans="1:5">
      <c r="A200" s="3">
        <v>1200039</v>
      </c>
      <c r="B200" s="3" t="s">
        <v>921</v>
      </c>
      <c r="C200" s="3" t="s">
        <v>922</v>
      </c>
      <c r="D200" s="3" t="s">
        <v>923</v>
      </c>
      <c r="E200" s="3" t="s">
        <v>821</v>
      </c>
    </row>
    <row r="201" spans="1:5">
      <c r="A201" s="3">
        <v>1200039</v>
      </c>
      <c r="B201" s="3" t="s">
        <v>921</v>
      </c>
      <c r="C201" s="3" t="s">
        <v>924</v>
      </c>
      <c r="D201" s="3" t="s">
        <v>925</v>
      </c>
      <c r="E201" s="3" t="s">
        <v>821</v>
      </c>
    </row>
    <row r="202" spans="1:5">
      <c r="A202" s="3">
        <v>1200039</v>
      </c>
      <c r="B202" s="3" t="s">
        <v>921</v>
      </c>
      <c r="C202" s="3" t="s">
        <v>926</v>
      </c>
      <c r="D202" s="3" t="s">
        <v>927</v>
      </c>
      <c r="E202" s="3" t="s">
        <v>821</v>
      </c>
    </row>
    <row r="203" spans="1:5">
      <c r="A203" s="3">
        <v>1200039</v>
      </c>
      <c r="B203" s="3" t="s">
        <v>921</v>
      </c>
      <c r="C203" s="3" t="s">
        <v>919</v>
      </c>
      <c r="D203" s="3" t="s">
        <v>920</v>
      </c>
      <c r="E203" s="3" t="s">
        <v>826</v>
      </c>
    </row>
    <row r="204" spans="1:5">
      <c r="A204" s="3">
        <v>1200047</v>
      </c>
      <c r="B204" s="3" t="s">
        <v>928</v>
      </c>
      <c r="C204" s="3" t="s">
        <v>207</v>
      </c>
      <c r="D204" s="3" t="s">
        <v>811</v>
      </c>
      <c r="E204" s="3" t="s">
        <v>812</v>
      </c>
    </row>
    <row r="205" spans="1:5">
      <c r="A205" s="3">
        <v>1200047</v>
      </c>
      <c r="B205" s="3" t="s">
        <v>928</v>
      </c>
      <c r="C205" s="3" t="s">
        <v>322</v>
      </c>
      <c r="D205" s="3" t="s">
        <v>813</v>
      </c>
      <c r="E205" s="3" t="s">
        <v>812</v>
      </c>
    </row>
    <row r="206" spans="1:5">
      <c r="A206" s="3">
        <v>1200047</v>
      </c>
      <c r="B206" s="3" t="s">
        <v>928</v>
      </c>
      <c r="C206" s="3" t="s">
        <v>305</v>
      </c>
      <c r="D206" s="3" t="s">
        <v>817</v>
      </c>
      <c r="E206" s="3" t="s">
        <v>812</v>
      </c>
    </row>
    <row r="207" spans="1:5">
      <c r="A207" s="3">
        <v>1200047</v>
      </c>
      <c r="B207" s="3" t="s">
        <v>928</v>
      </c>
      <c r="C207" s="3" t="s">
        <v>814</v>
      </c>
      <c r="D207" s="3" t="s">
        <v>815</v>
      </c>
      <c r="E207" s="3" t="s">
        <v>812</v>
      </c>
    </row>
    <row r="208" spans="1:5">
      <c r="A208" s="3">
        <v>1200047</v>
      </c>
      <c r="B208" s="3" t="s">
        <v>928</v>
      </c>
      <c r="C208" s="3" t="s">
        <v>919</v>
      </c>
      <c r="D208" s="3" t="s">
        <v>920</v>
      </c>
      <c r="E208" s="3" t="s">
        <v>826</v>
      </c>
    </row>
    <row r="209" spans="1:5">
      <c r="A209" s="3">
        <v>1200054</v>
      </c>
      <c r="B209" s="3" t="s">
        <v>929</v>
      </c>
      <c r="C209" s="3" t="s">
        <v>207</v>
      </c>
      <c r="D209" s="3" t="s">
        <v>811</v>
      </c>
      <c r="E209" s="3" t="s">
        <v>812</v>
      </c>
    </row>
    <row r="210" spans="1:5">
      <c r="A210" s="3">
        <v>1200054</v>
      </c>
      <c r="B210" s="3" t="s">
        <v>929</v>
      </c>
      <c r="C210" s="3" t="s">
        <v>322</v>
      </c>
      <c r="D210" s="3" t="s">
        <v>813</v>
      </c>
      <c r="E210" s="3" t="s">
        <v>812</v>
      </c>
    </row>
    <row r="211" spans="1:5">
      <c r="A211" s="3">
        <v>1200054</v>
      </c>
      <c r="B211" s="3" t="s">
        <v>929</v>
      </c>
      <c r="C211" s="3" t="s">
        <v>305</v>
      </c>
      <c r="D211" s="3" t="s">
        <v>817</v>
      </c>
      <c r="E211" s="3" t="s">
        <v>812</v>
      </c>
    </row>
    <row r="212" spans="1:5">
      <c r="A212" s="3">
        <v>1200054</v>
      </c>
      <c r="B212" s="3" t="s">
        <v>929</v>
      </c>
      <c r="C212" s="3" t="s">
        <v>814</v>
      </c>
      <c r="D212" s="3" t="s">
        <v>815</v>
      </c>
      <c r="E212" s="3" t="s">
        <v>812</v>
      </c>
    </row>
    <row r="213" spans="1:5">
      <c r="A213" s="3">
        <v>1200055</v>
      </c>
      <c r="B213" s="3" t="s">
        <v>930</v>
      </c>
      <c r="C213" s="3" t="s">
        <v>207</v>
      </c>
      <c r="D213" s="3" t="s">
        <v>811</v>
      </c>
      <c r="E213" s="3" t="s">
        <v>911</v>
      </c>
    </row>
    <row r="214" spans="1:5">
      <c r="A214" s="3">
        <v>1200055</v>
      </c>
      <c r="B214" s="3" t="s">
        <v>930</v>
      </c>
      <c r="C214" s="3" t="s">
        <v>322</v>
      </c>
      <c r="D214" s="3" t="s">
        <v>813</v>
      </c>
      <c r="E214" s="3" t="s">
        <v>911</v>
      </c>
    </row>
    <row r="215" spans="1:5">
      <c r="A215" s="3">
        <v>1200055</v>
      </c>
      <c r="B215" s="3" t="s">
        <v>930</v>
      </c>
      <c r="C215" s="3" t="s">
        <v>305</v>
      </c>
      <c r="D215" s="3" t="s">
        <v>817</v>
      </c>
      <c r="E215" s="3" t="s">
        <v>911</v>
      </c>
    </row>
    <row r="216" spans="1:5">
      <c r="A216" s="3">
        <v>1200055</v>
      </c>
      <c r="B216" s="3" t="s">
        <v>930</v>
      </c>
      <c r="C216" s="3" t="s">
        <v>814</v>
      </c>
      <c r="D216" s="3" t="s">
        <v>815</v>
      </c>
      <c r="E216" s="3" t="s">
        <v>911</v>
      </c>
    </row>
    <row r="217" spans="1:5">
      <c r="A217" s="3">
        <v>1200056</v>
      </c>
      <c r="B217" s="3" t="s">
        <v>931</v>
      </c>
      <c r="C217" s="3" t="s">
        <v>207</v>
      </c>
      <c r="D217" s="3" t="s">
        <v>811</v>
      </c>
      <c r="E217" s="3" t="s">
        <v>911</v>
      </c>
    </row>
    <row r="218" spans="1:5">
      <c r="A218" s="3">
        <v>1200056</v>
      </c>
      <c r="B218" s="3" t="s">
        <v>931</v>
      </c>
      <c r="C218" s="3" t="s">
        <v>322</v>
      </c>
      <c r="D218" s="3" t="s">
        <v>813</v>
      </c>
      <c r="E218" s="3" t="s">
        <v>911</v>
      </c>
    </row>
    <row r="219" spans="1:5">
      <c r="A219" s="3">
        <v>1200056</v>
      </c>
      <c r="B219" s="3" t="s">
        <v>931</v>
      </c>
      <c r="C219" s="3" t="s">
        <v>932</v>
      </c>
      <c r="D219" s="3" t="s">
        <v>933</v>
      </c>
      <c r="E219" s="3" t="s">
        <v>911</v>
      </c>
    </row>
    <row r="220" spans="1:5">
      <c r="A220" s="3">
        <v>1200056</v>
      </c>
      <c r="B220" s="3" t="s">
        <v>931</v>
      </c>
      <c r="C220" s="3" t="s">
        <v>922</v>
      </c>
      <c r="D220" s="3" t="s">
        <v>923</v>
      </c>
      <c r="E220" s="3" t="s">
        <v>911</v>
      </c>
    </row>
    <row r="221" spans="1:5">
      <c r="A221" s="3">
        <v>1200056</v>
      </c>
      <c r="B221" s="3" t="s">
        <v>931</v>
      </c>
      <c r="C221" s="3" t="s">
        <v>924</v>
      </c>
      <c r="D221" s="3" t="s">
        <v>925</v>
      </c>
      <c r="E221" s="3" t="s">
        <v>911</v>
      </c>
    </row>
    <row r="222" spans="1:5">
      <c r="A222" s="3">
        <v>1200056</v>
      </c>
      <c r="B222" s="3" t="s">
        <v>931</v>
      </c>
      <c r="C222" s="3" t="s">
        <v>926</v>
      </c>
      <c r="D222" s="3" t="s">
        <v>927</v>
      </c>
      <c r="E222" s="3" t="s">
        <v>911</v>
      </c>
    </row>
    <row r="223" spans="1:5">
      <c r="A223" s="3">
        <v>1200056</v>
      </c>
      <c r="B223" s="3" t="s">
        <v>931</v>
      </c>
      <c r="C223" s="3" t="s">
        <v>934</v>
      </c>
      <c r="D223" s="3" t="s">
        <v>935</v>
      </c>
      <c r="E223" s="3" t="s">
        <v>911</v>
      </c>
    </row>
    <row r="224" spans="1:5">
      <c r="A224" s="3">
        <v>1200056</v>
      </c>
      <c r="B224" s="3" t="s">
        <v>931</v>
      </c>
      <c r="C224" s="3" t="s">
        <v>936</v>
      </c>
      <c r="D224" s="3" t="s">
        <v>937</v>
      </c>
      <c r="E224" s="3" t="s">
        <v>911</v>
      </c>
    </row>
    <row r="225" spans="1:5">
      <c r="A225" s="3">
        <v>1200057</v>
      </c>
      <c r="B225" s="3" t="s">
        <v>938</v>
      </c>
      <c r="C225" s="3" t="s">
        <v>207</v>
      </c>
      <c r="D225" s="3" t="s">
        <v>811</v>
      </c>
      <c r="E225" s="3" t="s">
        <v>911</v>
      </c>
    </row>
    <row r="226" spans="1:5">
      <c r="A226" s="3">
        <v>1200057</v>
      </c>
      <c r="B226" s="3" t="s">
        <v>938</v>
      </c>
      <c r="C226" s="3" t="s">
        <v>322</v>
      </c>
      <c r="D226" s="3" t="s">
        <v>813</v>
      </c>
      <c r="E226" s="3" t="s">
        <v>911</v>
      </c>
    </row>
    <row r="227" spans="1:5">
      <c r="A227" s="3">
        <v>1200057</v>
      </c>
      <c r="B227" s="3" t="s">
        <v>938</v>
      </c>
      <c r="C227" s="3" t="s">
        <v>305</v>
      </c>
      <c r="D227" s="3" t="s">
        <v>817</v>
      </c>
      <c r="E227" s="3" t="s">
        <v>911</v>
      </c>
    </row>
    <row r="228" spans="1:5">
      <c r="A228" s="3">
        <v>1200057</v>
      </c>
      <c r="B228" s="3" t="s">
        <v>938</v>
      </c>
      <c r="C228" s="3" t="s">
        <v>814</v>
      </c>
      <c r="D228" s="3" t="s">
        <v>815</v>
      </c>
      <c r="E228" s="3" t="s">
        <v>911</v>
      </c>
    </row>
    <row r="229" spans="1:5">
      <c r="A229" s="3">
        <v>1200062</v>
      </c>
      <c r="B229" s="3" t="s">
        <v>939</v>
      </c>
      <c r="C229" s="3" t="s">
        <v>207</v>
      </c>
      <c r="D229" s="3" t="s">
        <v>811</v>
      </c>
      <c r="E229" s="3" t="s">
        <v>911</v>
      </c>
    </row>
    <row r="230" spans="1:5">
      <c r="A230" s="3">
        <v>1200062</v>
      </c>
      <c r="B230" s="3" t="s">
        <v>939</v>
      </c>
      <c r="C230" s="3" t="s">
        <v>322</v>
      </c>
      <c r="D230" s="3" t="s">
        <v>813</v>
      </c>
      <c r="E230" s="3" t="s">
        <v>911</v>
      </c>
    </row>
    <row r="231" spans="1:5">
      <c r="A231" s="3">
        <v>1200063</v>
      </c>
      <c r="B231" s="3" t="s">
        <v>940</v>
      </c>
      <c r="C231" s="3" t="s">
        <v>207</v>
      </c>
      <c r="D231" s="3" t="s">
        <v>811</v>
      </c>
      <c r="E231" s="3" t="s">
        <v>911</v>
      </c>
    </row>
    <row r="232" spans="1:5">
      <c r="A232" s="3">
        <v>1200063</v>
      </c>
      <c r="B232" s="3" t="s">
        <v>940</v>
      </c>
      <c r="C232" s="3" t="s">
        <v>322</v>
      </c>
      <c r="D232" s="3" t="s">
        <v>813</v>
      </c>
      <c r="E232" s="3" t="s">
        <v>911</v>
      </c>
    </row>
    <row r="233" spans="1:5">
      <c r="A233" s="3">
        <v>1200064</v>
      </c>
      <c r="B233" s="3" t="s">
        <v>941</v>
      </c>
      <c r="C233" s="3" t="s">
        <v>207</v>
      </c>
      <c r="D233" s="3" t="s">
        <v>811</v>
      </c>
      <c r="E233" s="3" t="s">
        <v>911</v>
      </c>
    </row>
    <row r="234" spans="1:5">
      <c r="A234" s="3">
        <v>1200064</v>
      </c>
      <c r="B234" s="3" t="s">
        <v>941</v>
      </c>
      <c r="C234" s="3" t="s">
        <v>322</v>
      </c>
      <c r="D234" s="3" t="s">
        <v>813</v>
      </c>
      <c r="E234" s="3" t="s">
        <v>911</v>
      </c>
    </row>
    <row r="235" spans="1:5">
      <c r="A235" s="3">
        <v>1200065</v>
      </c>
      <c r="B235" s="3" t="s">
        <v>942</v>
      </c>
      <c r="C235" s="3" t="s">
        <v>207</v>
      </c>
      <c r="D235" s="3" t="s">
        <v>811</v>
      </c>
      <c r="E235" s="3" t="s">
        <v>911</v>
      </c>
    </row>
    <row r="236" spans="1:5">
      <c r="A236" s="3">
        <v>1200065</v>
      </c>
      <c r="B236" s="3" t="s">
        <v>942</v>
      </c>
      <c r="C236" s="3" t="s">
        <v>322</v>
      </c>
      <c r="D236" s="3" t="s">
        <v>813</v>
      </c>
      <c r="E236" s="3" t="s">
        <v>911</v>
      </c>
    </row>
    <row r="237" spans="1:5">
      <c r="A237" s="3">
        <v>1200070</v>
      </c>
      <c r="B237" s="3" t="s">
        <v>943</v>
      </c>
      <c r="C237" s="3" t="s">
        <v>207</v>
      </c>
      <c r="D237" s="3" t="s">
        <v>811</v>
      </c>
      <c r="E237" s="3" t="s">
        <v>812</v>
      </c>
    </row>
    <row r="238" spans="1:5">
      <c r="A238" s="3">
        <v>1200070</v>
      </c>
      <c r="B238" s="3" t="s">
        <v>943</v>
      </c>
      <c r="C238" s="3" t="s">
        <v>322</v>
      </c>
      <c r="D238" s="3" t="s">
        <v>813</v>
      </c>
      <c r="E238" s="3" t="s">
        <v>812</v>
      </c>
    </row>
    <row r="239" spans="1:5">
      <c r="A239" s="3">
        <v>1200070</v>
      </c>
      <c r="B239" s="3" t="s">
        <v>943</v>
      </c>
      <c r="C239" s="3" t="s">
        <v>814</v>
      </c>
      <c r="D239" s="3" t="s">
        <v>815</v>
      </c>
      <c r="E239" s="3" t="s">
        <v>812</v>
      </c>
    </row>
    <row r="240" spans="1:5">
      <c r="A240" s="3">
        <v>1200088</v>
      </c>
      <c r="B240" s="3" t="s">
        <v>944</v>
      </c>
      <c r="C240" s="3" t="s">
        <v>207</v>
      </c>
      <c r="D240" s="3" t="s">
        <v>811</v>
      </c>
      <c r="E240" s="3" t="s">
        <v>812</v>
      </c>
    </row>
    <row r="241" spans="1:5">
      <c r="A241" s="3">
        <v>1200088</v>
      </c>
      <c r="B241" s="3" t="s">
        <v>944</v>
      </c>
      <c r="C241" s="3" t="s">
        <v>322</v>
      </c>
      <c r="D241" s="3" t="s">
        <v>813</v>
      </c>
      <c r="E241" s="3" t="s">
        <v>812</v>
      </c>
    </row>
    <row r="242" spans="1:5">
      <c r="A242" s="3">
        <v>1200088</v>
      </c>
      <c r="B242" s="3" t="s">
        <v>944</v>
      </c>
      <c r="C242" s="3" t="s">
        <v>814</v>
      </c>
      <c r="D242" s="3" t="s">
        <v>815</v>
      </c>
      <c r="E242" s="3" t="s">
        <v>812</v>
      </c>
    </row>
    <row r="243" spans="1:5">
      <c r="A243" s="3">
        <v>1300011</v>
      </c>
      <c r="B243" s="3" t="s">
        <v>945</v>
      </c>
      <c r="C243" s="3" t="s">
        <v>207</v>
      </c>
      <c r="D243" s="3" t="s">
        <v>811</v>
      </c>
      <c r="E243" s="3" t="s">
        <v>812</v>
      </c>
    </row>
    <row r="244" spans="1:5">
      <c r="A244" s="3">
        <v>1300011</v>
      </c>
      <c r="B244" s="3" t="s">
        <v>945</v>
      </c>
      <c r="C244" s="3" t="s">
        <v>322</v>
      </c>
      <c r="D244" s="3" t="s">
        <v>813</v>
      </c>
      <c r="E244" s="3" t="s">
        <v>812</v>
      </c>
    </row>
    <row r="245" spans="1:5">
      <c r="A245" s="3">
        <v>1300011</v>
      </c>
      <c r="B245" s="3" t="s">
        <v>945</v>
      </c>
      <c r="C245" s="3" t="s">
        <v>814</v>
      </c>
      <c r="D245" s="3" t="s">
        <v>815</v>
      </c>
      <c r="E245" s="3" t="s">
        <v>812</v>
      </c>
    </row>
    <row r="246" spans="1:5">
      <c r="A246" s="3">
        <v>1300029</v>
      </c>
      <c r="B246" s="3" t="s">
        <v>946</v>
      </c>
      <c r="C246" s="3" t="s">
        <v>207</v>
      </c>
      <c r="D246" s="3" t="s">
        <v>811</v>
      </c>
      <c r="E246" s="3" t="s">
        <v>911</v>
      </c>
    </row>
    <row r="247" spans="1:5">
      <c r="A247" s="3">
        <v>1300029</v>
      </c>
      <c r="B247" s="3" t="s">
        <v>946</v>
      </c>
      <c r="C247" s="3" t="s">
        <v>322</v>
      </c>
      <c r="D247" s="3" t="s">
        <v>813</v>
      </c>
      <c r="E247" s="3" t="s">
        <v>911</v>
      </c>
    </row>
    <row r="248" spans="1:5">
      <c r="A248" s="3">
        <v>1300037</v>
      </c>
      <c r="B248" s="3" t="s">
        <v>947</v>
      </c>
      <c r="C248" s="3" t="s">
        <v>207</v>
      </c>
      <c r="D248" s="3" t="s">
        <v>811</v>
      </c>
      <c r="E248" s="3" t="s">
        <v>812</v>
      </c>
    </row>
    <row r="249" spans="1:5">
      <c r="A249" s="3">
        <v>1300037</v>
      </c>
      <c r="B249" s="3" t="s">
        <v>947</v>
      </c>
      <c r="C249" s="3" t="s">
        <v>322</v>
      </c>
      <c r="D249" s="3" t="s">
        <v>813</v>
      </c>
      <c r="E249" s="3" t="s">
        <v>812</v>
      </c>
    </row>
    <row r="250" spans="1:5">
      <c r="A250" s="3">
        <v>1300037</v>
      </c>
      <c r="B250" s="3" t="s">
        <v>947</v>
      </c>
      <c r="C250" s="3" t="s">
        <v>258</v>
      </c>
      <c r="D250" s="3" t="s">
        <v>948</v>
      </c>
      <c r="E250" s="3" t="s">
        <v>812</v>
      </c>
    </row>
    <row r="251" spans="1:5">
      <c r="A251" s="3">
        <v>1300037</v>
      </c>
      <c r="B251" s="3" t="s">
        <v>947</v>
      </c>
      <c r="C251" s="3" t="s">
        <v>814</v>
      </c>
      <c r="D251" s="3" t="s">
        <v>815</v>
      </c>
      <c r="E251" s="3" t="s">
        <v>812</v>
      </c>
    </row>
    <row r="252" spans="1:5">
      <c r="A252" s="3">
        <v>1300037</v>
      </c>
      <c r="B252" s="3" t="s">
        <v>947</v>
      </c>
      <c r="C252" s="3" t="s">
        <v>919</v>
      </c>
      <c r="D252" s="3" t="s">
        <v>920</v>
      </c>
      <c r="E252" s="3" t="s">
        <v>826</v>
      </c>
    </row>
    <row r="253" spans="1:5">
      <c r="A253" s="3">
        <v>1300038</v>
      </c>
      <c r="B253" s="3" t="s">
        <v>949</v>
      </c>
      <c r="C253" s="3" t="s">
        <v>207</v>
      </c>
      <c r="D253" s="3" t="s">
        <v>811</v>
      </c>
      <c r="E253" s="3" t="s">
        <v>911</v>
      </c>
    </row>
    <row r="254" spans="1:5">
      <c r="A254" s="3">
        <v>1300038</v>
      </c>
      <c r="B254" s="3" t="s">
        <v>949</v>
      </c>
      <c r="C254" s="3" t="s">
        <v>322</v>
      </c>
      <c r="D254" s="3" t="s">
        <v>813</v>
      </c>
      <c r="E254" s="3" t="s">
        <v>911</v>
      </c>
    </row>
    <row r="255" spans="1:5">
      <c r="A255" s="3">
        <v>1300039</v>
      </c>
      <c r="B255" s="3" t="s">
        <v>950</v>
      </c>
      <c r="C255" s="3" t="s">
        <v>207</v>
      </c>
      <c r="D255" s="3" t="s">
        <v>811</v>
      </c>
      <c r="E255" s="3" t="s">
        <v>911</v>
      </c>
    </row>
    <row r="256" spans="1:5">
      <c r="A256" s="3">
        <v>1300039</v>
      </c>
      <c r="B256" s="3" t="s">
        <v>950</v>
      </c>
      <c r="C256" s="3" t="s">
        <v>322</v>
      </c>
      <c r="D256" s="3" t="s">
        <v>813</v>
      </c>
      <c r="E256" s="3" t="s">
        <v>911</v>
      </c>
    </row>
    <row r="257" spans="1:5">
      <c r="A257" s="3">
        <v>1300040</v>
      </c>
      <c r="B257" s="3" t="s">
        <v>951</v>
      </c>
      <c r="C257" s="3" t="s">
        <v>207</v>
      </c>
      <c r="D257" s="3" t="s">
        <v>811</v>
      </c>
      <c r="E257" s="3" t="s">
        <v>911</v>
      </c>
    </row>
    <row r="258" spans="1:5">
      <c r="A258" s="3">
        <v>1300040</v>
      </c>
      <c r="B258" s="3" t="s">
        <v>951</v>
      </c>
      <c r="C258" s="3" t="s">
        <v>322</v>
      </c>
      <c r="D258" s="3" t="s">
        <v>813</v>
      </c>
      <c r="E258" s="3" t="s">
        <v>911</v>
      </c>
    </row>
    <row r="259" spans="1:5">
      <c r="A259" s="3">
        <v>1300040</v>
      </c>
      <c r="B259" s="3" t="s">
        <v>951</v>
      </c>
      <c r="C259" s="3" t="s">
        <v>305</v>
      </c>
      <c r="D259" s="3" t="s">
        <v>817</v>
      </c>
      <c r="E259" s="3" t="s">
        <v>911</v>
      </c>
    </row>
    <row r="260" spans="1:5">
      <c r="A260" s="3">
        <v>1300040</v>
      </c>
      <c r="B260" s="3" t="s">
        <v>951</v>
      </c>
      <c r="C260" s="3" t="s">
        <v>814</v>
      </c>
      <c r="D260" s="3" t="s">
        <v>815</v>
      </c>
      <c r="E260" s="3" t="s">
        <v>911</v>
      </c>
    </row>
    <row r="261" spans="1:5">
      <c r="A261" s="3">
        <v>1300041</v>
      </c>
      <c r="B261" s="3" t="s">
        <v>952</v>
      </c>
      <c r="C261" s="3" t="s">
        <v>207</v>
      </c>
      <c r="D261" s="3" t="s">
        <v>811</v>
      </c>
      <c r="E261" s="3" t="s">
        <v>911</v>
      </c>
    </row>
    <row r="262" spans="1:5">
      <c r="A262" s="3">
        <v>1300041</v>
      </c>
      <c r="B262" s="3" t="s">
        <v>952</v>
      </c>
      <c r="C262" s="3" t="s">
        <v>322</v>
      </c>
      <c r="D262" s="3" t="s">
        <v>813</v>
      </c>
      <c r="E262" s="3" t="s">
        <v>911</v>
      </c>
    </row>
    <row r="263" spans="1:5">
      <c r="A263" s="3">
        <v>1300041</v>
      </c>
      <c r="B263" s="3" t="s">
        <v>952</v>
      </c>
      <c r="C263" s="3" t="s">
        <v>305</v>
      </c>
      <c r="D263" s="3" t="s">
        <v>817</v>
      </c>
      <c r="E263" s="3" t="s">
        <v>911</v>
      </c>
    </row>
    <row r="264" spans="1:5">
      <c r="A264" s="3">
        <v>1300041</v>
      </c>
      <c r="B264" s="3" t="s">
        <v>952</v>
      </c>
      <c r="C264" s="3" t="s">
        <v>814</v>
      </c>
      <c r="D264" s="3" t="s">
        <v>815</v>
      </c>
      <c r="E264" s="3" t="s">
        <v>911</v>
      </c>
    </row>
    <row r="265" spans="1:5">
      <c r="A265" s="3">
        <v>1300042</v>
      </c>
      <c r="B265" s="3" t="s">
        <v>953</v>
      </c>
      <c r="C265" s="3" t="s">
        <v>207</v>
      </c>
      <c r="D265" s="3" t="s">
        <v>811</v>
      </c>
      <c r="E265" s="3" t="s">
        <v>911</v>
      </c>
    </row>
    <row r="266" spans="1:5">
      <c r="A266" s="3">
        <v>1300042</v>
      </c>
      <c r="B266" s="3" t="s">
        <v>953</v>
      </c>
      <c r="C266" s="3" t="s">
        <v>322</v>
      </c>
      <c r="D266" s="3" t="s">
        <v>813</v>
      </c>
      <c r="E266" s="3" t="s">
        <v>911</v>
      </c>
    </row>
    <row r="267" spans="1:5">
      <c r="A267" s="3">
        <v>1300042</v>
      </c>
      <c r="B267" s="3" t="s">
        <v>953</v>
      </c>
      <c r="C267" s="3" t="s">
        <v>305</v>
      </c>
      <c r="D267" s="3" t="s">
        <v>817</v>
      </c>
      <c r="E267" s="3" t="s">
        <v>911</v>
      </c>
    </row>
    <row r="268" spans="1:5">
      <c r="A268" s="3">
        <v>1300042</v>
      </c>
      <c r="B268" s="3" t="s">
        <v>953</v>
      </c>
      <c r="C268" s="3" t="s">
        <v>814</v>
      </c>
      <c r="D268" s="3" t="s">
        <v>815</v>
      </c>
      <c r="E268" s="3" t="s">
        <v>911</v>
      </c>
    </row>
    <row r="269" spans="1:5">
      <c r="A269" s="3">
        <v>1300043</v>
      </c>
      <c r="B269" s="3" t="s">
        <v>954</v>
      </c>
      <c r="C269" s="3" t="s">
        <v>207</v>
      </c>
      <c r="D269" s="3" t="s">
        <v>811</v>
      </c>
      <c r="E269" s="3" t="s">
        <v>911</v>
      </c>
    </row>
    <row r="270" spans="1:5">
      <c r="A270" s="3">
        <v>1300043</v>
      </c>
      <c r="B270" s="3" t="s">
        <v>954</v>
      </c>
      <c r="C270" s="3" t="s">
        <v>322</v>
      </c>
      <c r="D270" s="3" t="s">
        <v>813</v>
      </c>
      <c r="E270" s="3" t="s">
        <v>911</v>
      </c>
    </row>
    <row r="271" spans="1:5">
      <c r="A271" s="3">
        <v>1300043</v>
      </c>
      <c r="B271" s="3" t="s">
        <v>954</v>
      </c>
      <c r="C271" s="3" t="s">
        <v>305</v>
      </c>
      <c r="D271" s="3" t="s">
        <v>817</v>
      </c>
      <c r="E271" s="3" t="s">
        <v>911</v>
      </c>
    </row>
    <row r="272" spans="1:5">
      <c r="A272" s="3">
        <v>1300043</v>
      </c>
      <c r="B272" s="3" t="s">
        <v>954</v>
      </c>
      <c r="C272" s="3" t="s">
        <v>814</v>
      </c>
      <c r="D272" s="3" t="s">
        <v>815</v>
      </c>
      <c r="E272" s="3" t="s">
        <v>911</v>
      </c>
    </row>
    <row r="273" spans="1:5">
      <c r="A273" s="3">
        <v>1300044</v>
      </c>
      <c r="B273" s="3" t="s">
        <v>955</v>
      </c>
      <c r="C273" s="3" t="s">
        <v>207</v>
      </c>
      <c r="D273" s="3" t="s">
        <v>811</v>
      </c>
      <c r="E273" s="3" t="s">
        <v>911</v>
      </c>
    </row>
    <row r="274" spans="1:5">
      <c r="A274" s="3">
        <v>1300045</v>
      </c>
      <c r="B274" s="3" t="s">
        <v>956</v>
      </c>
      <c r="C274" s="3" t="s">
        <v>207</v>
      </c>
      <c r="D274" s="3" t="s">
        <v>811</v>
      </c>
      <c r="E274" s="3" t="s">
        <v>812</v>
      </c>
    </row>
    <row r="275" spans="1:5">
      <c r="A275" s="3">
        <v>1300045</v>
      </c>
      <c r="B275" s="3" t="s">
        <v>956</v>
      </c>
      <c r="C275" s="3" t="s">
        <v>322</v>
      </c>
      <c r="D275" s="3" t="s">
        <v>813</v>
      </c>
      <c r="E275" s="3" t="s">
        <v>812</v>
      </c>
    </row>
    <row r="276" spans="1:5">
      <c r="A276" s="3">
        <v>1300045</v>
      </c>
      <c r="B276" s="3" t="s">
        <v>956</v>
      </c>
      <c r="C276" s="3" t="s">
        <v>814</v>
      </c>
      <c r="D276" s="3" t="s">
        <v>815</v>
      </c>
      <c r="E276" s="3" t="s">
        <v>812</v>
      </c>
    </row>
    <row r="277" spans="1:5" ht="26.4">
      <c r="A277" s="3">
        <v>1300046</v>
      </c>
      <c r="B277" s="119" t="s">
        <v>957</v>
      </c>
      <c r="C277" s="3" t="s">
        <v>207</v>
      </c>
      <c r="D277" s="3" t="s">
        <v>811</v>
      </c>
      <c r="E277" s="3" t="s">
        <v>911</v>
      </c>
    </row>
    <row r="278" spans="1:5">
      <c r="A278" s="3">
        <v>1300047</v>
      </c>
      <c r="B278" s="3" t="s">
        <v>958</v>
      </c>
      <c r="C278" s="3" t="s">
        <v>207</v>
      </c>
      <c r="D278" s="3" t="s">
        <v>811</v>
      </c>
      <c r="E278" s="3" t="s">
        <v>911</v>
      </c>
    </row>
    <row r="279" spans="1:5">
      <c r="A279" s="3">
        <v>1300052</v>
      </c>
      <c r="B279" s="3" t="s">
        <v>959</v>
      </c>
      <c r="C279" s="3" t="s">
        <v>207</v>
      </c>
      <c r="D279" s="3" t="s">
        <v>811</v>
      </c>
      <c r="E279" s="3" t="s">
        <v>812</v>
      </c>
    </row>
    <row r="280" spans="1:5">
      <c r="A280" s="3">
        <v>1300052</v>
      </c>
      <c r="B280" s="3" t="s">
        <v>959</v>
      </c>
      <c r="C280" s="3" t="s">
        <v>322</v>
      </c>
      <c r="D280" s="3" t="s">
        <v>813</v>
      </c>
      <c r="E280" s="3" t="s">
        <v>812</v>
      </c>
    </row>
    <row r="281" spans="1:5">
      <c r="A281" s="3">
        <v>1300052</v>
      </c>
      <c r="B281" s="3" t="s">
        <v>960</v>
      </c>
      <c r="C281" s="3" t="s">
        <v>814</v>
      </c>
      <c r="D281" s="3" t="s">
        <v>815</v>
      </c>
      <c r="E281" s="3" t="s">
        <v>812</v>
      </c>
    </row>
    <row r="282" spans="1:5">
      <c r="A282" s="3">
        <v>1300060</v>
      </c>
      <c r="B282" s="3" t="s">
        <v>961</v>
      </c>
      <c r="C282" s="3" t="s">
        <v>207</v>
      </c>
      <c r="D282" s="3" t="s">
        <v>811</v>
      </c>
      <c r="E282" s="3" t="s">
        <v>812</v>
      </c>
    </row>
    <row r="283" spans="1:5">
      <c r="A283" s="3">
        <v>1300060</v>
      </c>
      <c r="B283" s="3" t="s">
        <v>961</v>
      </c>
      <c r="C283" s="3" t="s">
        <v>322</v>
      </c>
      <c r="D283" s="3" t="s">
        <v>813</v>
      </c>
      <c r="E283" s="3" t="s">
        <v>812</v>
      </c>
    </row>
    <row r="284" spans="1:5">
      <c r="A284" s="3">
        <v>1300060</v>
      </c>
      <c r="B284" s="3" t="s">
        <v>961</v>
      </c>
      <c r="C284" s="3" t="s">
        <v>814</v>
      </c>
      <c r="D284" s="3" t="s">
        <v>815</v>
      </c>
      <c r="E284" s="3" t="s">
        <v>812</v>
      </c>
    </row>
    <row r="285" spans="1:5">
      <c r="A285" s="3">
        <v>1300078</v>
      </c>
      <c r="B285" s="3" t="s">
        <v>962</v>
      </c>
      <c r="C285" s="3" t="s">
        <v>207</v>
      </c>
      <c r="D285" s="3" t="s">
        <v>811</v>
      </c>
      <c r="E285" s="3" t="s">
        <v>812</v>
      </c>
    </row>
    <row r="286" spans="1:5">
      <c r="A286" s="3">
        <v>1300078</v>
      </c>
      <c r="B286" s="3" t="s">
        <v>962</v>
      </c>
      <c r="C286" s="3" t="s">
        <v>322</v>
      </c>
      <c r="D286" s="3" t="s">
        <v>813</v>
      </c>
      <c r="E286" s="3" t="s">
        <v>812</v>
      </c>
    </row>
    <row r="287" spans="1:5">
      <c r="A287" s="3">
        <v>1300078</v>
      </c>
      <c r="B287" s="3" t="s">
        <v>962</v>
      </c>
      <c r="C287" s="3" t="s">
        <v>814</v>
      </c>
      <c r="D287" s="3" t="s">
        <v>815</v>
      </c>
      <c r="E287" s="3" t="s">
        <v>812</v>
      </c>
    </row>
    <row r="288" spans="1:5">
      <c r="A288" s="3">
        <v>1300086</v>
      </c>
      <c r="B288" s="3" t="s">
        <v>963</v>
      </c>
      <c r="C288" s="3" t="s">
        <v>207</v>
      </c>
      <c r="D288" s="3" t="s">
        <v>811</v>
      </c>
      <c r="E288" s="3" t="s">
        <v>812</v>
      </c>
    </row>
    <row r="289" spans="1:5">
      <c r="A289" s="3">
        <v>1300086</v>
      </c>
      <c r="B289" s="3" t="s">
        <v>963</v>
      </c>
      <c r="C289" s="3" t="s">
        <v>322</v>
      </c>
      <c r="D289" s="3" t="s">
        <v>813</v>
      </c>
      <c r="E289" s="3" t="s">
        <v>812</v>
      </c>
    </row>
    <row r="290" spans="1:5">
      <c r="A290" s="3">
        <v>1300086</v>
      </c>
      <c r="B290" s="3" t="s">
        <v>963</v>
      </c>
      <c r="C290" s="3" t="s">
        <v>814</v>
      </c>
      <c r="D290" s="3" t="s">
        <v>815</v>
      </c>
      <c r="E290" s="3" t="s">
        <v>812</v>
      </c>
    </row>
    <row r="291" spans="1:5">
      <c r="A291" s="3">
        <v>1300094</v>
      </c>
      <c r="B291" s="3" t="s">
        <v>964</v>
      </c>
      <c r="C291" s="3" t="s">
        <v>207</v>
      </c>
      <c r="D291" s="3" t="s">
        <v>811</v>
      </c>
      <c r="E291" s="3" t="s">
        <v>812</v>
      </c>
    </row>
    <row r="292" spans="1:5">
      <c r="A292" s="3">
        <v>1300094</v>
      </c>
      <c r="B292" s="3" t="s">
        <v>964</v>
      </c>
      <c r="C292" s="3" t="s">
        <v>322</v>
      </c>
      <c r="D292" s="3" t="s">
        <v>813</v>
      </c>
      <c r="E292" s="3" t="s">
        <v>812</v>
      </c>
    </row>
    <row r="293" spans="1:5">
      <c r="A293" s="3">
        <v>1300094</v>
      </c>
      <c r="B293" s="3" t="s">
        <v>964</v>
      </c>
      <c r="C293" s="3" t="s">
        <v>814</v>
      </c>
      <c r="D293" s="3" t="s">
        <v>815</v>
      </c>
      <c r="E293" s="3" t="s">
        <v>812</v>
      </c>
    </row>
    <row r="294" spans="1:5" ht="26.4">
      <c r="A294" s="3">
        <v>1300102</v>
      </c>
      <c r="B294" s="119" t="s">
        <v>965</v>
      </c>
      <c r="C294" s="3" t="s">
        <v>207</v>
      </c>
      <c r="D294" s="3" t="s">
        <v>811</v>
      </c>
      <c r="E294" s="3" t="s">
        <v>812</v>
      </c>
    </row>
    <row r="295" spans="1:5" ht="26.4">
      <c r="A295" s="3">
        <v>1300102</v>
      </c>
      <c r="B295" s="119" t="s">
        <v>965</v>
      </c>
      <c r="C295" s="3" t="s">
        <v>322</v>
      </c>
      <c r="D295" s="3" t="s">
        <v>813</v>
      </c>
      <c r="E295" s="3" t="s">
        <v>812</v>
      </c>
    </row>
    <row r="296" spans="1:5" ht="26.4">
      <c r="A296" s="3">
        <v>1300102</v>
      </c>
      <c r="B296" s="119" t="s">
        <v>965</v>
      </c>
      <c r="C296" s="3" t="s">
        <v>814</v>
      </c>
      <c r="D296" s="3" t="s">
        <v>815</v>
      </c>
      <c r="E296" s="3" t="s">
        <v>812</v>
      </c>
    </row>
    <row r="297" spans="1:5" ht="26.4">
      <c r="A297" s="3">
        <v>1300110</v>
      </c>
      <c r="B297" s="119" t="s">
        <v>966</v>
      </c>
      <c r="C297" s="3" t="s">
        <v>207</v>
      </c>
      <c r="D297" s="3" t="s">
        <v>811</v>
      </c>
      <c r="E297" s="3" t="s">
        <v>812</v>
      </c>
    </row>
    <row r="298" spans="1:5" ht="26.4">
      <c r="A298" s="3">
        <v>1300110</v>
      </c>
      <c r="B298" s="119" t="s">
        <v>966</v>
      </c>
      <c r="C298" s="3" t="s">
        <v>322</v>
      </c>
      <c r="D298" s="3" t="s">
        <v>813</v>
      </c>
      <c r="E298" s="3" t="s">
        <v>812</v>
      </c>
    </row>
    <row r="299" spans="1:5" ht="26.4">
      <c r="A299" s="3">
        <v>1300110</v>
      </c>
      <c r="B299" s="119" t="s">
        <v>966</v>
      </c>
      <c r="C299" s="3" t="s">
        <v>814</v>
      </c>
      <c r="D299" s="3" t="s">
        <v>815</v>
      </c>
      <c r="E299" s="3" t="s">
        <v>812</v>
      </c>
    </row>
    <row r="300" spans="1:5">
      <c r="A300" s="3">
        <v>1300129</v>
      </c>
      <c r="B300" s="3" t="s">
        <v>967</v>
      </c>
      <c r="C300" s="3" t="s">
        <v>207</v>
      </c>
      <c r="D300" s="3" t="s">
        <v>811</v>
      </c>
      <c r="E300" s="3" t="s">
        <v>911</v>
      </c>
    </row>
    <row r="301" spans="1:5">
      <c r="A301" s="3">
        <v>1300129</v>
      </c>
      <c r="B301" s="3" t="s">
        <v>967</v>
      </c>
      <c r="C301" s="3" t="s">
        <v>322</v>
      </c>
      <c r="D301" s="3" t="s">
        <v>813</v>
      </c>
      <c r="E301" s="3" t="s">
        <v>911</v>
      </c>
    </row>
    <row r="302" spans="1:5">
      <c r="A302" s="3">
        <v>1300130</v>
      </c>
      <c r="B302" s="3" t="s">
        <v>968</v>
      </c>
      <c r="C302" s="3" t="s">
        <v>207</v>
      </c>
      <c r="D302" s="3" t="s">
        <v>811</v>
      </c>
      <c r="E302" s="3" t="s">
        <v>911</v>
      </c>
    </row>
    <row r="303" spans="1:5">
      <c r="A303" s="3">
        <v>1300130</v>
      </c>
      <c r="B303" s="3" t="s">
        <v>968</v>
      </c>
      <c r="C303" s="3" t="s">
        <v>322</v>
      </c>
      <c r="D303" s="3" t="s">
        <v>813</v>
      </c>
      <c r="E303" s="3" t="s">
        <v>911</v>
      </c>
    </row>
    <row r="304" spans="1:5" ht="26.4">
      <c r="A304" s="3">
        <v>1300136</v>
      </c>
      <c r="B304" s="119" t="s">
        <v>969</v>
      </c>
      <c r="C304" s="3" t="s">
        <v>207</v>
      </c>
      <c r="D304" s="3" t="s">
        <v>811</v>
      </c>
      <c r="E304" s="3" t="s">
        <v>812</v>
      </c>
    </row>
    <row r="305" spans="1:5" ht="26.4">
      <c r="A305" s="3">
        <v>1300136</v>
      </c>
      <c r="B305" s="119" t="s">
        <v>969</v>
      </c>
      <c r="C305" s="3" t="s">
        <v>322</v>
      </c>
      <c r="D305" s="3" t="s">
        <v>813</v>
      </c>
      <c r="E305" s="3" t="s">
        <v>812</v>
      </c>
    </row>
    <row r="306" spans="1:5" ht="26.4">
      <c r="A306" s="3">
        <v>1300136</v>
      </c>
      <c r="B306" s="119" t="s">
        <v>969</v>
      </c>
      <c r="C306" s="3" t="s">
        <v>814</v>
      </c>
      <c r="D306" s="3" t="s">
        <v>815</v>
      </c>
      <c r="E306" s="3" t="s">
        <v>812</v>
      </c>
    </row>
    <row r="307" spans="1:5" ht="26.4">
      <c r="A307" s="3">
        <v>1300136</v>
      </c>
      <c r="B307" s="119" t="s">
        <v>969</v>
      </c>
      <c r="C307" s="3" t="s">
        <v>268</v>
      </c>
      <c r="D307" s="3" t="s">
        <v>884</v>
      </c>
      <c r="E307" s="3" t="s">
        <v>885</v>
      </c>
    </row>
    <row r="308" spans="1:5">
      <c r="A308" s="3">
        <v>1300151</v>
      </c>
      <c r="B308" s="3" t="s">
        <v>970</v>
      </c>
      <c r="C308" s="3" t="s">
        <v>207</v>
      </c>
      <c r="D308" s="3" t="s">
        <v>811</v>
      </c>
      <c r="E308" s="3" t="s">
        <v>812</v>
      </c>
    </row>
    <row r="309" spans="1:5">
      <c r="A309" s="3">
        <v>1300151</v>
      </c>
      <c r="B309" s="3" t="s">
        <v>970</v>
      </c>
      <c r="C309" s="3" t="s">
        <v>322</v>
      </c>
      <c r="D309" s="3" t="s">
        <v>813</v>
      </c>
      <c r="E309" s="3" t="s">
        <v>812</v>
      </c>
    </row>
    <row r="310" spans="1:5">
      <c r="A310" s="3">
        <v>1300151</v>
      </c>
      <c r="B310" s="3" t="s">
        <v>970</v>
      </c>
      <c r="C310" s="3" t="s">
        <v>477</v>
      </c>
      <c r="D310" s="3" t="s">
        <v>905</v>
      </c>
      <c r="E310" s="3" t="s">
        <v>812</v>
      </c>
    </row>
    <row r="311" spans="1:5">
      <c r="A311" s="3">
        <v>1300151</v>
      </c>
      <c r="B311" s="3" t="s">
        <v>970</v>
      </c>
      <c r="C311" s="3" t="s">
        <v>814</v>
      </c>
      <c r="D311" s="3" t="s">
        <v>815</v>
      </c>
      <c r="E311" s="3" t="s">
        <v>812</v>
      </c>
    </row>
    <row r="312" spans="1:5">
      <c r="A312" s="3">
        <v>1300169</v>
      </c>
      <c r="B312" s="3" t="s">
        <v>971</v>
      </c>
      <c r="C312" s="3" t="s">
        <v>207</v>
      </c>
      <c r="D312" s="3" t="s">
        <v>811</v>
      </c>
      <c r="E312" s="3" t="s">
        <v>812</v>
      </c>
    </row>
    <row r="313" spans="1:5">
      <c r="A313" s="3">
        <v>1300169</v>
      </c>
      <c r="B313" s="3" t="s">
        <v>971</v>
      </c>
      <c r="C313" s="3" t="s">
        <v>322</v>
      </c>
      <c r="D313" s="3" t="s">
        <v>813</v>
      </c>
      <c r="E313" s="3" t="s">
        <v>812</v>
      </c>
    </row>
    <row r="314" spans="1:5">
      <c r="A314" s="3">
        <v>1300169</v>
      </c>
      <c r="B314" s="3" t="s">
        <v>971</v>
      </c>
      <c r="C314" s="3" t="s">
        <v>266</v>
      </c>
      <c r="D314" s="3" t="s">
        <v>972</v>
      </c>
      <c r="E314" s="3" t="s">
        <v>812</v>
      </c>
    </row>
    <row r="315" spans="1:5">
      <c r="A315" s="3">
        <v>1300169</v>
      </c>
      <c r="B315" s="3" t="s">
        <v>971</v>
      </c>
      <c r="C315" s="3" t="s">
        <v>814</v>
      </c>
      <c r="D315" s="3" t="s">
        <v>815</v>
      </c>
      <c r="E315" s="3" t="s">
        <v>812</v>
      </c>
    </row>
    <row r="316" spans="1:5">
      <c r="A316" s="3">
        <v>1300177</v>
      </c>
      <c r="B316" s="3" t="s">
        <v>973</v>
      </c>
      <c r="C316" s="3" t="s">
        <v>207</v>
      </c>
      <c r="D316" s="3" t="s">
        <v>811</v>
      </c>
      <c r="E316" s="3" t="s">
        <v>812</v>
      </c>
    </row>
    <row r="317" spans="1:5">
      <c r="A317" s="3">
        <v>1300177</v>
      </c>
      <c r="B317" s="3" t="s">
        <v>973</v>
      </c>
      <c r="C317" s="3" t="s">
        <v>322</v>
      </c>
      <c r="D317" s="3" t="s">
        <v>813</v>
      </c>
      <c r="E317" s="3" t="s">
        <v>812</v>
      </c>
    </row>
    <row r="318" spans="1:5">
      <c r="A318" s="3">
        <v>1300177</v>
      </c>
      <c r="B318" s="3" t="s">
        <v>973</v>
      </c>
      <c r="C318" s="3" t="s">
        <v>305</v>
      </c>
      <c r="D318" s="3" t="s">
        <v>817</v>
      </c>
      <c r="E318" s="3" t="s">
        <v>812</v>
      </c>
    </row>
    <row r="319" spans="1:5">
      <c r="A319" s="3">
        <v>1300177</v>
      </c>
      <c r="B319" s="3" t="s">
        <v>973</v>
      </c>
      <c r="C319" s="3" t="s">
        <v>814</v>
      </c>
      <c r="D319" s="3" t="s">
        <v>815</v>
      </c>
      <c r="E319" s="3" t="s">
        <v>812</v>
      </c>
    </row>
    <row r="320" spans="1:5">
      <c r="A320" s="3">
        <v>1300185</v>
      </c>
      <c r="B320" s="3" t="s">
        <v>974</v>
      </c>
      <c r="C320" s="3" t="s">
        <v>207</v>
      </c>
      <c r="D320" s="3" t="s">
        <v>811</v>
      </c>
      <c r="E320" s="3" t="s">
        <v>812</v>
      </c>
    </row>
    <row r="321" spans="1:5">
      <c r="A321" s="3">
        <v>1300185</v>
      </c>
      <c r="B321" s="3" t="s">
        <v>974</v>
      </c>
      <c r="C321" s="3" t="s">
        <v>322</v>
      </c>
      <c r="D321" s="3" t="s">
        <v>813</v>
      </c>
      <c r="E321" s="3" t="s">
        <v>812</v>
      </c>
    </row>
    <row r="322" spans="1:5">
      <c r="A322" s="3">
        <v>1300185</v>
      </c>
      <c r="B322" s="3" t="s">
        <v>974</v>
      </c>
      <c r="C322" s="3" t="s">
        <v>814</v>
      </c>
      <c r="D322" s="3" t="s">
        <v>815</v>
      </c>
      <c r="E322" s="3" t="s">
        <v>812</v>
      </c>
    </row>
    <row r="323" spans="1:5">
      <c r="A323" s="3">
        <v>1400019</v>
      </c>
      <c r="B323" s="3" t="s">
        <v>975</v>
      </c>
      <c r="C323" s="3" t="s">
        <v>207</v>
      </c>
      <c r="D323" s="3" t="s">
        <v>811</v>
      </c>
      <c r="E323" s="3" t="s">
        <v>812</v>
      </c>
    </row>
    <row r="324" spans="1:5">
      <c r="A324" s="3">
        <v>1400019</v>
      </c>
      <c r="B324" s="3" t="s">
        <v>975</v>
      </c>
      <c r="C324" s="3" t="s">
        <v>322</v>
      </c>
      <c r="D324" s="3" t="s">
        <v>813</v>
      </c>
      <c r="E324" s="3" t="s">
        <v>812</v>
      </c>
    </row>
    <row r="325" spans="1:5">
      <c r="A325" s="3">
        <v>1400019</v>
      </c>
      <c r="B325" s="3" t="s">
        <v>975</v>
      </c>
      <c r="C325" s="3" t="s">
        <v>305</v>
      </c>
      <c r="D325" s="3" t="s">
        <v>817</v>
      </c>
      <c r="E325" s="3" t="s">
        <v>812</v>
      </c>
    </row>
    <row r="326" spans="1:5">
      <c r="A326" s="3">
        <v>1400019</v>
      </c>
      <c r="B326" s="3" t="s">
        <v>975</v>
      </c>
      <c r="C326" s="3" t="s">
        <v>477</v>
      </c>
      <c r="D326" s="3" t="s">
        <v>905</v>
      </c>
      <c r="E326" s="3" t="s">
        <v>812</v>
      </c>
    </row>
    <row r="327" spans="1:5">
      <c r="A327" s="3">
        <v>1400019</v>
      </c>
      <c r="B327" s="3" t="s">
        <v>975</v>
      </c>
      <c r="C327" s="3" t="s">
        <v>814</v>
      </c>
      <c r="D327" s="3" t="s">
        <v>815</v>
      </c>
      <c r="E327" s="3" t="s">
        <v>812</v>
      </c>
    </row>
    <row r="328" spans="1:5">
      <c r="A328" s="3">
        <v>1500016</v>
      </c>
      <c r="B328" s="3" t="s">
        <v>976</v>
      </c>
      <c r="C328" s="3" t="s">
        <v>207</v>
      </c>
      <c r="D328" s="3" t="s">
        <v>811</v>
      </c>
      <c r="E328" s="3" t="s">
        <v>812</v>
      </c>
    </row>
    <row r="329" spans="1:5">
      <c r="A329" s="3">
        <v>1500016</v>
      </c>
      <c r="B329" s="120" t="s">
        <v>976</v>
      </c>
      <c r="C329" s="3" t="s">
        <v>322</v>
      </c>
      <c r="D329" s="3" t="s">
        <v>813</v>
      </c>
      <c r="E329" s="3" t="s">
        <v>812</v>
      </c>
    </row>
    <row r="330" spans="1:5">
      <c r="A330" s="3">
        <v>1500016</v>
      </c>
      <c r="B330" s="120" t="s">
        <v>976</v>
      </c>
      <c r="C330" s="3" t="s">
        <v>477</v>
      </c>
      <c r="D330" s="3" t="s">
        <v>905</v>
      </c>
      <c r="E330" s="3" t="s">
        <v>812</v>
      </c>
    </row>
    <row r="331" spans="1:5">
      <c r="A331" s="3">
        <v>1500016</v>
      </c>
      <c r="B331" s="120" t="s">
        <v>976</v>
      </c>
      <c r="C331" s="3" t="s">
        <v>814</v>
      </c>
      <c r="D331" s="3" t="s">
        <v>815</v>
      </c>
      <c r="E331" s="3" t="s">
        <v>812</v>
      </c>
    </row>
    <row r="332" spans="1:5">
      <c r="A332" s="3">
        <v>1500024</v>
      </c>
      <c r="B332" s="120" t="s">
        <v>977</v>
      </c>
      <c r="C332" s="3" t="s">
        <v>207</v>
      </c>
      <c r="D332" s="3" t="s">
        <v>811</v>
      </c>
      <c r="E332" s="3" t="s">
        <v>812</v>
      </c>
    </row>
    <row r="333" spans="1:5">
      <c r="A333" s="3">
        <v>1500024</v>
      </c>
      <c r="B333" s="120" t="s">
        <v>977</v>
      </c>
      <c r="C333" s="3" t="s">
        <v>322</v>
      </c>
      <c r="D333" s="3" t="s">
        <v>813</v>
      </c>
      <c r="E333" s="3" t="s">
        <v>812</v>
      </c>
    </row>
    <row r="334" spans="1:5">
      <c r="A334" s="3">
        <v>1500024</v>
      </c>
      <c r="B334" s="120" t="s">
        <v>977</v>
      </c>
      <c r="C334" s="3" t="s">
        <v>305</v>
      </c>
      <c r="D334" s="3" t="s">
        <v>817</v>
      </c>
      <c r="E334" s="3" t="s">
        <v>812</v>
      </c>
    </row>
    <row r="335" spans="1:5">
      <c r="A335" s="3">
        <v>1500024</v>
      </c>
      <c r="B335" s="120" t="s">
        <v>977</v>
      </c>
      <c r="C335" s="3" t="s">
        <v>814</v>
      </c>
      <c r="D335" s="3" t="s">
        <v>815</v>
      </c>
      <c r="E335" s="3" t="s">
        <v>812</v>
      </c>
    </row>
    <row r="336" spans="1:5">
      <c r="A336" s="3">
        <v>1500032</v>
      </c>
      <c r="B336" s="120" t="s">
        <v>978</v>
      </c>
      <c r="C336" s="3" t="s">
        <v>207</v>
      </c>
      <c r="D336" s="3" t="s">
        <v>811</v>
      </c>
      <c r="E336" s="3" t="s">
        <v>812</v>
      </c>
    </row>
    <row r="337" spans="1:5">
      <c r="A337" s="3">
        <v>1500032</v>
      </c>
      <c r="B337" s="120" t="s">
        <v>978</v>
      </c>
      <c r="C337" s="3" t="s">
        <v>322</v>
      </c>
      <c r="D337" s="3" t="s">
        <v>813</v>
      </c>
      <c r="E337" s="3" t="s">
        <v>812</v>
      </c>
    </row>
    <row r="338" spans="1:5">
      <c r="A338" s="3">
        <v>1500032</v>
      </c>
      <c r="B338" s="120" t="s">
        <v>979</v>
      </c>
      <c r="C338" s="3" t="s">
        <v>814</v>
      </c>
      <c r="D338" s="3" t="s">
        <v>815</v>
      </c>
      <c r="E338" s="3" t="s">
        <v>812</v>
      </c>
    </row>
    <row r="339" spans="1:5">
      <c r="A339" s="3">
        <v>1600014</v>
      </c>
      <c r="B339" s="120" t="s">
        <v>980</v>
      </c>
      <c r="C339" s="3" t="s">
        <v>207</v>
      </c>
      <c r="D339" s="3" t="s">
        <v>811</v>
      </c>
      <c r="E339" s="3" t="s">
        <v>812</v>
      </c>
    </row>
    <row r="340" spans="1:5">
      <c r="A340" s="3">
        <v>1600014</v>
      </c>
      <c r="B340" s="120" t="s">
        <v>980</v>
      </c>
      <c r="C340" s="3" t="s">
        <v>322</v>
      </c>
      <c r="D340" s="3" t="s">
        <v>813</v>
      </c>
      <c r="E340" s="3" t="s">
        <v>812</v>
      </c>
    </row>
    <row r="341" spans="1:5">
      <c r="A341" s="3">
        <v>1600014</v>
      </c>
      <c r="B341" s="120" t="s">
        <v>980</v>
      </c>
      <c r="C341" s="3" t="s">
        <v>477</v>
      </c>
      <c r="D341" s="3" t="s">
        <v>905</v>
      </c>
      <c r="E341" s="3" t="s">
        <v>812</v>
      </c>
    </row>
    <row r="342" spans="1:5">
      <c r="A342" s="3">
        <v>1600014</v>
      </c>
      <c r="B342" s="120" t="s">
        <v>980</v>
      </c>
      <c r="C342" s="3" t="s">
        <v>487</v>
      </c>
      <c r="D342" s="3" t="s">
        <v>981</v>
      </c>
      <c r="E342" s="3" t="s">
        <v>812</v>
      </c>
    </row>
    <row r="343" spans="1:5">
      <c r="A343" s="3">
        <v>1600014</v>
      </c>
      <c r="B343" s="120" t="s">
        <v>980</v>
      </c>
      <c r="C343" s="3" t="s">
        <v>814</v>
      </c>
      <c r="D343" s="3" t="s">
        <v>815</v>
      </c>
      <c r="E343" s="3" t="s">
        <v>812</v>
      </c>
    </row>
    <row r="344" spans="1:5">
      <c r="A344" s="3">
        <v>1600022</v>
      </c>
      <c r="B344" s="120" t="s">
        <v>982</v>
      </c>
      <c r="C344" s="3" t="s">
        <v>207</v>
      </c>
      <c r="D344" s="3" t="s">
        <v>811</v>
      </c>
      <c r="E344" s="3" t="s">
        <v>812</v>
      </c>
    </row>
    <row r="345" spans="1:5">
      <c r="A345" s="3">
        <v>1600022</v>
      </c>
      <c r="B345" s="120" t="s">
        <v>982</v>
      </c>
      <c r="C345" s="3" t="s">
        <v>322</v>
      </c>
      <c r="D345" s="3" t="s">
        <v>813</v>
      </c>
      <c r="E345" s="3" t="s">
        <v>812</v>
      </c>
    </row>
    <row r="346" spans="1:5">
      <c r="A346" s="3">
        <v>1600022</v>
      </c>
      <c r="B346" s="120" t="s">
        <v>982</v>
      </c>
      <c r="C346" s="3" t="s">
        <v>814</v>
      </c>
      <c r="D346" s="3" t="s">
        <v>815</v>
      </c>
      <c r="E346" s="3" t="s">
        <v>812</v>
      </c>
    </row>
    <row r="347" spans="1:5">
      <c r="A347" s="3">
        <v>1600030</v>
      </c>
      <c r="B347" s="120" t="s">
        <v>983</v>
      </c>
      <c r="C347" s="3" t="s">
        <v>207</v>
      </c>
      <c r="D347" s="3" t="s">
        <v>811</v>
      </c>
      <c r="E347" s="3" t="s">
        <v>812</v>
      </c>
    </row>
    <row r="348" spans="1:5">
      <c r="A348" s="3">
        <v>1600030</v>
      </c>
      <c r="B348" s="120" t="s">
        <v>983</v>
      </c>
      <c r="C348" s="3" t="s">
        <v>322</v>
      </c>
      <c r="D348" s="3" t="s">
        <v>813</v>
      </c>
      <c r="E348" s="3" t="s">
        <v>812</v>
      </c>
    </row>
    <row r="349" spans="1:5">
      <c r="A349" s="3">
        <v>1600030</v>
      </c>
      <c r="B349" s="120" t="s">
        <v>983</v>
      </c>
      <c r="C349" s="3" t="s">
        <v>814</v>
      </c>
      <c r="D349" s="3" t="s">
        <v>815</v>
      </c>
      <c r="E349" s="3" t="s">
        <v>812</v>
      </c>
    </row>
    <row r="350" spans="1:5">
      <c r="A350" s="3">
        <v>1600048</v>
      </c>
      <c r="B350" s="120" t="s">
        <v>984</v>
      </c>
      <c r="C350" s="3" t="s">
        <v>207</v>
      </c>
      <c r="D350" s="3" t="s">
        <v>811</v>
      </c>
      <c r="E350" s="3" t="s">
        <v>812</v>
      </c>
    </row>
    <row r="351" spans="1:5">
      <c r="A351" s="3">
        <v>1600048</v>
      </c>
      <c r="B351" s="120" t="s">
        <v>984</v>
      </c>
      <c r="C351" s="3" t="s">
        <v>322</v>
      </c>
      <c r="D351" s="3" t="s">
        <v>813</v>
      </c>
      <c r="E351" s="3" t="s">
        <v>812</v>
      </c>
    </row>
    <row r="352" spans="1:5">
      <c r="A352" s="3">
        <v>1600048</v>
      </c>
      <c r="B352" s="120" t="s">
        <v>984</v>
      </c>
      <c r="C352" s="3" t="s">
        <v>814</v>
      </c>
      <c r="D352" s="3" t="s">
        <v>815</v>
      </c>
      <c r="E352" s="3" t="s">
        <v>812</v>
      </c>
    </row>
    <row r="353" spans="1:5">
      <c r="A353" s="3">
        <v>1600055</v>
      </c>
      <c r="B353" s="120" t="s">
        <v>985</v>
      </c>
      <c r="C353" s="3" t="s">
        <v>207</v>
      </c>
      <c r="D353" s="3" t="s">
        <v>811</v>
      </c>
      <c r="E353" s="3" t="s">
        <v>812</v>
      </c>
    </row>
    <row r="354" spans="1:5">
      <c r="A354" s="3">
        <v>1600055</v>
      </c>
      <c r="B354" s="120" t="s">
        <v>985</v>
      </c>
      <c r="C354" s="3" t="s">
        <v>322</v>
      </c>
      <c r="D354" s="3" t="s">
        <v>813</v>
      </c>
      <c r="E354" s="3" t="s">
        <v>812</v>
      </c>
    </row>
    <row r="355" spans="1:5">
      <c r="A355" s="3">
        <v>1600055</v>
      </c>
      <c r="B355" s="120" t="s">
        <v>985</v>
      </c>
      <c r="C355" s="3" t="s">
        <v>814</v>
      </c>
      <c r="D355" s="3" t="s">
        <v>815</v>
      </c>
      <c r="E355" s="3" t="s">
        <v>812</v>
      </c>
    </row>
    <row r="356" spans="1:5" ht="26.4">
      <c r="A356" s="3">
        <v>1600063</v>
      </c>
      <c r="B356" s="121" t="s">
        <v>986</v>
      </c>
      <c r="C356" s="3" t="s">
        <v>207</v>
      </c>
      <c r="D356" s="3" t="s">
        <v>811</v>
      </c>
      <c r="E356" s="3" t="s">
        <v>812</v>
      </c>
    </row>
    <row r="357" spans="1:5" ht="26.4">
      <c r="A357" s="3">
        <v>1600063</v>
      </c>
      <c r="B357" s="121" t="s">
        <v>986</v>
      </c>
      <c r="C357" s="3" t="s">
        <v>322</v>
      </c>
      <c r="D357" s="3" t="s">
        <v>813</v>
      </c>
      <c r="E357" s="3" t="s">
        <v>812</v>
      </c>
    </row>
    <row r="358" spans="1:5" ht="26.4">
      <c r="A358" s="3">
        <v>1600063</v>
      </c>
      <c r="B358" s="121" t="s">
        <v>986</v>
      </c>
      <c r="C358" s="3" t="s">
        <v>814</v>
      </c>
      <c r="D358" s="3" t="s">
        <v>815</v>
      </c>
      <c r="E358" s="3" t="s">
        <v>812</v>
      </c>
    </row>
    <row r="359" spans="1:5">
      <c r="A359" s="3">
        <v>1600071</v>
      </c>
      <c r="B359" s="120" t="s">
        <v>987</v>
      </c>
      <c r="C359" s="3" t="s">
        <v>207</v>
      </c>
      <c r="D359" s="3" t="s">
        <v>811</v>
      </c>
      <c r="E359" s="3" t="s">
        <v>812</v>
      </c>
    </row>
    <row r="360" spans="1:5">
      <c r="A360" s="3">
        <v>1600071</v>
      </c>
      <c r="B360" s="120" t="s">
        <v>987</v>
      </c>
      <c r="C360" s="3" t="s">
        <v>322</v>
      </c>
      <c r="D360" s="3" t="s">
        <v>813</v>
      </c>
      <c r="E360" s="3" t="s">
        <v>812</v>
      </c>
    </row>
    <row r="361" spans="1:5">
      <c r="A361" s="3">
        <v>1600071</v>
      </c>
      <c r="B361" s="120" t="s">
        <v>987</v>
      </c>
      <c r="C361" s="3" t="s">
        <v>814</v>
      </c>
      <c r="D361" s="3" t="s">
        <v>815</v>
      </c>
      <c r="E361" s="3" t="s">
        <v>812</v>
      </c>
    </row>
    <row r="362" spans="1:5" ht="26.4">
      <c r="A362" s="3">
        <v>1600089</v>
      </c>
      <c r="B362" s="121" t="s">
        <v>988</v>
      </c>
      <c r="C362" s="3" t="s">
        <v>207</v>
      </c>
      <c r="D362" s="3" t="s">
        <v>811</v>
      </c>
      <c r="E362" s="3" t="s">
        <v>812</v>
      </c>
    </row>
    <row r="363" spans="1:5" ht="26.4">
      <c r="A363" s="3">
        <v>1600089</v>
      </c>
      <c r="B363" s="121" t="s">
        <v>988</v>
      </c>
      <c r="C363" s="3" t="s">
        <v>322</v>
      </c>
      <c r="D363" s="3" t="s">
        <v>813</v>
      </c>
      <c r="E363" s="3" t="s">
        <v>812</v>
      </c>
    </row>
    <row r="364" spans="1:5" ht="26.4">
      <c r="A364" s="3">
        <v>1600089</v>
      </c>
      <c r="B364" s="121" t="s">
        <v>988</v>
      </c>
      <c r="C364" s="3" t="s">
        <v>814</v>
      </c>
      <c r="D364" s="3" t="s">
        <v>815</v>
      </c>
      <c r="E364" s="3" t="s">
        <v>812</v>
      </c>
    </row>
    <row r="365" spans="1:5">
      <c r="A365" s="3">
        <v>1600097</v>
      </c>
      <c r="B365" s="120" t="s">
        <v>989</v>
      </c>
      <c r="C365" s="3" t="s">
        <v>207</v>
      </c>
      <c r="D365" s="3" t="s">
        <v>811</v>
      </c>
      <c r="E365" s="3" t="s">
        <v>812</v>
      </c>
    </row>
    <row r="366" spans="1:5">
      <c r="A366" s="3">
        <v>1600097</v>
      </c>
      <c r="B366" s="120" t="s">
        <v>989</v>
      </c>
      <c r="C366" s="3" t="s">
        <v>322</v>
      </c>
      <c r="D366" s="3" t="s">
        <v>813</v>
      </c>
      <c r="E366" s="3" t="s">
        <v>812</v>
      </c>
    </row>
    <row r="367" spans="1:5">
      <c r="A367" s="3">
        <v>1600097</v>
      </c>
      <c r="B367" s="120" t="s">
        <v>989</v>
      </c>
      <c r="C367" s="3" t="s">
        <v>814</v>
      </c>
      <c r="D367" s="3" t="s">
        <v>815</v>
      </c>
      <c r="E367" s="3" t="s">
        <v>812</v>
      </c>
    </row>
    <row r="368" spans="1:5">
      <c r="A368" s="3">
        <v>1600105</v>
      </c>
      <c r="B368" s="120" t="s">
        <v>990</v>
      </c>
      <c r="C368" s="3" t="s">
        <v>207</v>
      </c>
      <c r="D368" s="3" t="s">
        <v>811</v>
      </c>
      <c r="E368" s="3" t="s">
        <v>812</v>
      </c>
    </row>
    <row r="369" spans="1:5">
      <c r="A369" s="3">
        <v>1600105</v>
      </c>
      <c r="B369" s="120" t="s">
        <v>990</v>
      </c>
      <c r="C369" s="3" t="s">
        <v>322</v>
      </c>
      <c r="D369" s="3" t="s">
        <v>813</v>
      </c>
      <c r="E369" s="3" t="s">
        <v>812</v>
      </c>
    </row>
    <row r="370" spans="1:5">
      <c r="A370" s="3">
        <v>1600105</v>
      </c>
      <c r="B370" s="120" t="s">
        <v>990</v>
      </c>
      <c r="C370" s="3" t="s">
        <v>814</v>
      </c>
      <c r="D370" s="3" t="s">
        <v>815</v>
      </c>
      <c r="E370" s="3" t="s">
        <v>812</v>
      </c>
    </row>
    <row r="371" spans="1:5">
      <c r="A371" s="3">
        <v>1700012</v>
      </c>
      <c r="B371" s="120" t="s">
        <v>991</v>
      </c>
      <c r="C371" s="3" t="s">
        <v>207</v>
      </c>
      <c r="D371" s="3" t="s">
        <v>811</v>
      </c>
      <c r="E371" s="3" t="s">
        <v>812</v>
      </c>
    </row>
    <row r="372" spans="1:5">
      <c r="A372" s="3">
        <v>1700012</v>
      </c>
      <c r="B372" s="120" t="s">
        <v>991</v>
      </c>
      <c r="C372" s="3" t="s">
        <v>322</v>
      </c>
      <c r="D372" s="3" t="s">
        <v>813</v>
      </c>
      <c r="E372" s="3" t="s">
        <v>812</v>
      </c>
    </row>
    <row r="373" spans="1:5">
      <c r="A373" s="3">
        <v>1700012</v>
      </c>
      <c r="B373" s="120" t="s">
        <v>991</v>
      </c>
      <c r="C373" s="3" t="s">
        <v>477</v>
      </c>
      <c r="D373" s="3" t="s">
        <v>905</v>
      </c>
      <c r="E373" s="3" t="s">
        <v>812</v>
      </c>
    </row>
    <row r="374" spans="1:5">
      <c r="A374" s="3">
        <v>1700012</v>
      </c>
      <c r="B374" s="120" t="s">
        <v>991</v>
      </c>
      <c r="C374" s="3" t="s">
        <v>487</v>
      </c>
      <c r="D374" s="3" t="s">
        <v>981</v>
      </c>
      <c r="E374" s="3" t="s">
        <v>812</v>
      </c>
    </row>
    <row r="375" spans="1:5">
      <c r="A375" s="3">
        <v>1700012</v>
      </c>
      <c r="B375" s="120" t="s">
        <v>991</v>
      </c>
      <c r="C375" s="3" t="s">
        <v>814</v>
      </c>
      <c r="D375" s="3" t="s">
        <v>815</v>
      </c>
      <c r="E375" s="3" t="s">
        <v>812</v>
      </c>
    </row>
    <row r="376" spans="1:5">
      <c r="A376" s="3">
        <v>1700020</v>
      </c>
      <c r="B376" s="120" t="s">
        <v>992</v>
      </c>
      <c r="C376" s="3" t="s">
        <v>207</v>
      </c>
      <c r="D376" s="3" t="s">
        <v>811</v>
      </c>
      <c r="E376" s="3" t="s">
        <v>812</v>
      </c>
    </row>
    <row r="377" spans="1:5">
      <c r="A377" s="3">
        <v>1700020</v>
      </c>
      <c r="B377" s="120" t="s">
        <v>992</v>
      </c>
      <c r="C377" s="3" t="s">
        <v>322</v>
      </c>
      <c r="D377" s="3" t="s">
        <v>813</v>
      </c>
      <c r="E377" s="3" t="s">
        <v>812</v>
      </c>
    </row>
    <row r="378" spans="1:5">
      <c r="A378" s="3">
        <v>1700020</v>
      </c>
      <c r="B378" s="120" t="s">
        <v>992</v>
      </c>
      <c r="C378" s="3" t="s">
        <v>814</v>
      </c>
      <c r="D378" s="3" t="s">
        <v>815</v>
      </c>
      <c r="E378" s="3" t="s">
        <v>812</v>
      </c>
    </row>
    <row r="379" spans="1:5">
      <c r="A379" s="3">
        <v>1700038</v>
      </c>
      <c r="B379" s="120" t="s">
        <v>993</v>
      </c>
      <c r="C379" s="3" t="s">
        <v>207</v>
      </c>
      <c r="D379" s="3" t="s">
        <v>811</v>
      </c>
      <c r="E379" s="3" t="s">
        <v>812</v>
      </c>
    </row>
    <row r="380" spans="1:5">
      <c r="A380" s="3">
        <v>1700038</v>
      </c>
      <c r="B380" s="120" t="s">
        <v>993</v>
      </c>
      <c r="C380" s="3" t="s">
        <v>322</v>
      </c>
      <c r="D380" s="3" t="s">
        <v>813</v>
      </c>
      <c r="E380" s="3" t="s">
        <v>812</v>
      </c>
    </row>
    <row r="381" spans="1:5">
      <c r="A381" s="3">
        <v>1700038</v>
      </c>
      <c r="B381" s="120" t="s">
        <v>993</v>
      </c>
      <c r="C381" s="3" t="s">
        <v>814</v>
      </c>
      <c r="D381" s="3" t="s">
        <v>815</v>
      </c>
      <c r="E381" s="3" t="s">
        <v>812</v>
      </c>
    </row>
    <row r="382" spans="1:5">
      <c r="A382" s="3">
        <v>1700046</v>
      </c>
      <c r="B382" s="120" t="s">
        <v>994</v>
      </c>
      <c r="C382" s="3" t="s">
        <v>207</v>
      </c>
      <c r="D382" s="3" t="s">
        <v>811</v>
      </c>
      <c r="E382" s="3" t="s">
        <v>812</v>
      </c>
    </row>
    <row r="383" spans="1:5">
      <c r="A383" s="3">
        <v>1700046</v>
      </c>
      <c r="B383" s="120" t="s">
        <v>994</v>
      </c>
      <c r="C383" s="3" t="s">
        <v>322</v>
      </c>
      <c r="D383" s="3" t="s">
        <v>813</v>
      </c>
      <c r="E383" s="3" t="s">
        <v>812</v>
      </c>
    </row>
    <row r="384" spans="1:5">
      <c r="A384" s="3">
        <v>1700046</v>
      </c>
      <c r="B384" s="120" t="s">
        <v>994</v>
      </c>
      <c r="C384" s="3" t="s">
        <v>814</v>
      </c>
      <c r="D384" s="3" t="s">
        <v>815</v>
      </c>
      <c r="E384" s="3" t="s">
        <v>812</v>
      </c>
    </row>
    <row r="385" spans="1:5">
      <c r="A385" s="3">
        <v>1700054</v>
      </c>
      <c r="B385" s="120" t="s">
        <v>995</v>
      </c>
      <c r="C385" s="3" t="s">
        <v>207</v>
      </c>
      <c r="D385" s="3" t="s">
        <v>811</v>
      </c>
      <c r="E385" s="3" t="s">
        <v>911</v>
      </c>
    </row>
    <row r="386" spans="1:5">
      <c r="A386" s="3">
        <v>1700054</v>
      </c>
      <c r="B386" s="120" t="s">
        <v>995</v>
      </c>
      <c r="C386" s="3" t="s">
        <v>322</v>
      </c>
      <c r="D386" s="3" t="s">
        <v>813</v>
      </c>
      <c r="E386" s="3" t="s">
        <v>911</v>
      </c>
    </row>
    <row r="387" spans="1:5">
      <c r="A387" s="3">
        <v>1700055</v>
      </c>
      <c r="B387" s="120" t="s">
        <v>996</v>
      </c>
      <c r="C387" s="3" t="s">
        <v>207</v>
      </c>
      <c r="D387" s="3" t="s">
        <v>811</v>
      </c>
      <c r="E387" s="3" t="s">
        <v>911</v>
      </c>
    </row>
    <row r="388" spans="1:5">
      <c r="A388" s="3">
        <v>1700055</v>
      </c>
      <c r="B388" s="120" t="s">
        <v>996</v>
      </c>
      <c r="C388" s="3" t="s">
        <v>322</v>
      </c>
      <c r="D388" s="3" t="s">
        <v>813</v>
      </c>
      <c r="E388" s="3" t="s">
        <v>911</v>
      </c>
    </row>
    <row r="389" spans="1:5" ht="26.4">
      <c r="A389" s="3">
        <v>1700061</v>
      </c>
      <c r="B389" s="121" t="s">
        <v>997</v>
      </c>
      <c r="C389" s="3" t="s">
        <v>207</v>
      </c>
      <c r="D389" s="3" t="s">
        <v>811</v>
      </c>
      <c r="E389" s="3" t="s">
        <v>812</v>
      </c>
    </row>
    <row r="390" spans="1:5" ht="26.4">
      <c r="A390" s="3">
        <v>1700061</v>
      </c>
      <c r="B390" s="121" t="s">
        <v>997</v>
      </c>
      <c r="C390" s="3" t="s">
        <v>322</v>
      </c>
      <c r="D390" s="3" t="s">
        <v>813</v>
      </c>
      <c r="E390" s="3" t="s">
        <v>812</v>
      </c>
    </row>
    <row r="391" spans="1:5" ht="26.4">
      <c r="A391" s="3">
        <v>1700061</v>
      </c>
      <c r="B391" s="121" t="s">
        <v>997</v>
      </c>
      <c r="C391" s="3" t="s">
        <v>814</v>
      </c>
      <c r="D391" s="3" t="s">
        <v>815</v>
      </c>
      <c r="E391" s="3" t="s">
        <v>812</v>
      </c>
    </row>
    <row r="392" spans="1:5">
      <c r="A392" s="3">
        <v>1700079</v>
      </c>
      <c r="B392" s="120" t="s">
        <v>998</v>
      </c>
      <c r="C392" s="3" t="s">
        <v>207</v>
      </c>
      <c r="D392" s="3" t="s">
        <v>811</v>
      </c>
      <c r="E392" s="3" t="s">
        <v>812</v>
      </c>
    </row>
    <row r="393" spans="1:5">
      <c r="A393" s="3">
        <v>1700079</v>
      </c>
      <c r="B393" s="120" t="s">
        <v>998</v>
      </c>
      <c r="C393" s="3" t="s">
        <v>322</v>
      </c>
      <c r="D393" s="3" t="s">
        <v>813</v>
      </c>
      <c r="E393" s="3" t="s">
        <v>812</v>
      </c>
    </row>
    <row r="394" spans="1:5">
      <c r="A394" s="3">
        <v>1700079</v>
      </c>
      <c r="B394" s="120" t="s">
        <v>998</v>
      </c>
      <c r="C394" s="3" t="s">
        <v>814</v>
      </c>
      <c r="D394" s="3" t="s">
        <v>815</v>
      </c>
      <c r="E394" s="3" t="s">
        <v>812</v>
      </c>
    </row>
    <row r="395" spans="1:5">
      <c r="A395" s="3">
        <v>1700087</v>
      </c>
      <c r="B395" s="120" t="s">
        <v>999</v>
      </c>
      <c r="C395" s="3" t="s">
        <v>207</v>
      </c>
      <c r="D395" s="3" t="s">
        <v>811</v>
      </c>
      <c r="E395" s="3" t="s">
        <v>812</v>
      </c>
    </row>
    <row r="396" spans="1:5">
      <c r="A396" s="3">
        <v>1700087</v>
      </c>
      <c r="B396" s="120" t="s">
        <v>999</v>
      </c>
      <c r="C396" s="3" t="s">
        <v>322</v>
      </c>
      <c r="D396" s="3" t="s">
        <v>813</v>
      </c>
      <c r="E396" s="3" t="s">
        <v>812</v>
      </c>
    </row>
    <row r="397" spans="1:5">
      <c r="A397" s="3">
        <v>1700087</v>
      </c>
      <c r="B397" s="120" t="s">
        <v>999</v>
      </c>
      <c r="C397" s="3" t="s">
        <v>814</v>
      </c>
      <c r="D397" s="3" t="s">
        <v>815</v>
      </c>
      <c r="E397" s="3" t="s">
        <v>812</v>
      </c>
    </row>
    <row r="398" spans="1:5" ht="26.4">
      <c r="A398" s="3">
        <v>1700095</v>
      </c>
      <c r="B398" s="121" t="s">
        <v>1000</v>
      </c>
      <c r="C398" s="3" t="s">
        <v>207</v>
      </c>
      <c r="D398" s="3" t="s">
        <v>811</v>
      </c>
      <c r="E398" s="3" t="s">
        <v>812</v>
      </c>
    </row>
    <row r="399" spans="1:5" ht="26.4">
      <c r="A399" s="3">
        <v>1700095</v>
      </c>
      <c r="B399" s="121" t="s">
        <v>1000</v>
      </c>
      <c r="C399" s="3" t="s">
        <v>322</v>
      </c>
      <c r="D399" s="3" t="s">
        <v>813</v>
      </c>
      <c r="E399" s="3" t="s">
        <v>812</v>
      </c>
    </row>
    <row r="400" spans="1:5" ht="26.4">
      <c r="A400" s="3">
        <v>1700095</v>
      </c>
      <c r="B400" s="121" t="s">
        <v>1000</v>
      </c>
      <c r="C400" s="3" t="s">
        <v>814</v>
      </c>
      <c r="D400" s="3" t="s">
        <v>815</v>
      </c>
      <c r="E400" s="3" t="s">
        <v>812</v>
      </c>
    </row>
    <row r="401" spans="1:5">
      <c r="A401" s="3">
        <v>1700103</v>
      </c>
      <c r="B401" s="120" t="s">
        <v>1001</v>
      </c>
      <c r="C401" s="3" t="s">
        <v>207</v>
      </c>
      <c r="D401" s="3" t="s">
        <v>811</v>
      </c>
      <c r="E401" s="3" t="s">
        <v>812</v>
      </c>
    </row>
    <row r="402" spans="1:5">
      <c r="A402" s="3">
        <v>1700103</v>
      </c>
      <c r="B402" s="120" t="s">
        <v>1001</v>
      </c>
      <c r="C402" s="3" t="s">
        <v>322</v>
      </c>
      <c r="D402" s="3" t="s">
        <v>813</v>
      </c>
      <c r="E402" s="3" t="s">
        <v>812</v>
      </c>
    </row>
    <row r="403" spans="1:5">
      <c r="A403" s="3">
        <v>1700103</v>
      </c>
      <c r="B403" s="120" t="s">
        <v>1001</v>
      </c>
      <c r="C403" s="3" t="s">
        <v>814</v>
      </c>
      <c r="D403" s="3" t="s">
        <v>815</v>
      </c>
      <c r="E403" s="3" t="s">
        <v>812</v>
      </c>
    </row>
    <row r="404" spans="1:5">
      <c r="A404" s="3">
        <v>1800010</v>
      </c>
      <c r="B404" s="120" t="s">
        <v>1002</v>
      </c>
      <c r="C404" s="3" t="s">
        <v>207</v>
      </c>
      <c r="D404" s="3" t="s">
        <v>811</v>
      </c>
      <c r="E404" s="3" t="s">
        <v>812</v>
      </c>
    </row>
    <row r="405" spans="1:5">
      <c r="A405" s="3">
        <v>1800010</v>
      </c>
      <c r="B405" s="120" t="s">
        <v>1002</v>
      </c>
      <c r="C405" s="3" t="s">
        <v>322</v>
      </c>
      <c r="D405" s="3" t="s">
        <v>813</v>
      </c>
      <c r="E405" s="3" t="s">
        <v>812</v>
      </c>
    </row>
    <row r="406" spans="1:5">
      <c r="A406" s="3">
        <v>1800010</v>
      </c>
      <c r="B406" s="120" t="s">
        <v>1002</v>
      </c>
      <c r="C406" s="3" t="s">
        <v>305</v>
      </c>
      <c r="D406" s="3" t="s">
        <v>817</v>
      </c>
      <c r="E406" s="3" t="s">
        <v>812</v>
      </c>
    </row>
    <row r="407" spans="1:5">
      <c r="A407" s="3">
        <v>1800010</v>
      </c>
      <c r="B407" s="120" t="s">
        <v>1002</v>
      </c>
      <c r="C407" s="3" t="s">
        <v>477</v>
      </c>
      <c r="D407" s="3" t="s">
        <v>905</v>
      </c>
      <c r="E407" s="3" t="s">
        <v>812</v>
      </c>
    </row>
    <row r="408" spans="1:5">
      <c r="A408" s="3">
        <v>1800010</v>
      </c>
      <c r="B408" s="3" t="s">
        <v>1002</v>
      </c>
      <c r="C408" s="3" t="s">
        <v>487</v>
      </c>
      <c r="D408" s="3" t="s">
        <v>981</v>
      </c>
      <c r="E408" s="3" t="s">
        <v>812</v>
      </c>
    </row>
    <row r="409" spans="1:5">
      <c r="A409" s="3">
        <v>1800010</v>
      </c>
      <c r="B409" s="3" t="s">
        <v>1002</v>
      </c>
      <c r="C409" s="3" t="s">
        <v>814</v>
      </c>
      <c r="D409" s="3" t="s">
        <v>815</v>
      </c>
      <c r="E409" s="3" t="s">
        <v>812</v>
      </c>
    </row>
    <row r="410" spans="1:5">
      <c r="A410" s="3">
        <v>1800011</v>
      </c>
      <c r="B410" s="3" t="s">
        <v>1003</v>
      </c>
      <c r="C410" s="3" t="s">
        <v>207</v>
      </c>
      <c r="D410" s="3" t="s">
        <v>811</v>
      </c>
      <c r="E410" s="3" t="s">
        <v>911</v>
      </c>
    </row>
    <row r="411" spans="1:5">
      <c r="A411" s="3">
        <v>1800011</v>
      </c>
      <c r="B411" s="3" t="s">
        <v>1003</v>
      </c>
      <c r="C411" s="3" t="s">
        <v>322</v>
      </c>
      <c r="D411" s="3" t="s">
        <v>813</v>
      </c>
      <c r="E411" s="3" t="s">
        <v>911</v>
      </c>
    </row>
    <row r="412" spans="1:5">
      <c r="A412" s="3">
        <v>1800036</v>
      </c>
      <c r="B412" s="3" t="s">
        <v>1004</v>
      </c>
      <c r="C412" s="3" t="s">
        <v>207</v>
      </c>
      <c r="D412" s="3" t="s">
        <v>811</v>
      </c>
      <c r="E412" s="3" t="s">
        <v>812</v>
      </c>
    </row>
    <row r="413" spans="1:5">
      <c r="A413" s="3">
        <v>1800036</v>
      </c>
      <c r="B413" s="3" t="s">
        <v>1004</v>
      </c>
      <c r="C413" s="3" t="s">
        <v>322</v>
      </c>
      <c r="D413" s="3" t="s">
        <v>813</v>
      </c>
      <c r="E413" s="3" t="s">
        <v>812</v>
      </c>
    </row>
    <row r="414" spans="1:5">
      <c r="A414" s="3">
        <v>1800036</v>
      </c>
      <c r="B414" s="3" t="s">
        <v>1004</v>
      </c>
      <c r="C414" s="3" t="s">
        <v>814</v>
      </c>
      <c r="D414" s="3" t="s">
        <v>815</v>
      </c>
      <c r="E414" s="3" t="s">
        <v>812</v>
      </c>
    </row>
    <row r="415" spans="1:5">
      <c r="A415" s="3">
        <v>1800044</v>
      </c>
      <c r="B415" s="3" t="s">
        <v>1005</v>
      </c>
      <c r="C415" s="3" t="s">
        <v>207</v>
      </c>
      <c r="D415" s="3" t="s">
        <v>811</v>
      </c>
      <c r="E415" s="3" t="s">
        <v>812</v>
      </c>
    </row>
    <row r="416" spans="1:5">
      <c r="A416" s="3">
        <v>1800044</v>
      </c>
      <c r="B416" s="3" t="s">
        <v>1005</v>
      </c>
      <c r="C416" s="3" t="s">
        <v>322</v>
      </c>
      <c r="D416" s="3" t="s">
        <v>813</v>
      </c>
      <c r="E416" s="3" t="s">
        <v>812</v>
      </c>
    </row>
    <row r="417" spans="1:5">
      <c r="A417" s="3">
        <v>1800044</v>
      </c>
      <c r="B417" s="3" t="s">
        <v>1005</v>
      </c>
      <c r="C417" s="3" t="s">
        <v>305</v>
      </c>
      <c r="D417" s="3" t="s">
        <v>817</v>
      </c>
      <c r="E417" s="3" t="s">
        <v>812</v>
      </c>
    </row>
    <row r="418" spans="1:5">
      <c r="A418" s="3">
        <v>1800044</v>
      </c>
      <c r="B418" s="3" t="s">
        <v>1005</v>
      </c>
      <c r="C418" s="3" t="s">
        <v>814</v>
      </c>
      <c r="D418" s="3" t="s">
        <v>815</v>
      </c>
      <c r="E418" s="3" t="s">
        <v>812</v>
      </c>
    </row>
    <row r="419" spans="1:5">
      <c r="A419" s="3">
        <v>1800051</v>
      </c>
      <c r="B419" s="3" t="s">
        <v>1006</v>
      </c>
      <c r="C419" s="3" t="s">
        <v>207</v>
      </c>
      <c r="D419" s="3" t="s">
        <v>811</v>
      </c>
      <c r="E419" s="3" t="s">
        <v>812</v>
      </c>
    </row>
    <row r="420" spans="1:5">
      <c r="A420" s="3">
        <v>1800051</v>
      </c>
      <c r="B420" s="3" t="s">
        <v>1006</v>
      </c>
      <c r="C420" s="3" t="s">
        <v>322</v>
      </c>
      <c r="D420" s="3" t="s">
        <v>813</v>
      </c>
      <c r="E420" s="3" t="s">
        <v>812</v>
      </c>
    </row>
    <row r="421" spans="1:5">
      <c r="A421" s="3">
        <v>1800051</v>
      </c>
      <c r="B421" s="3" t="s">
        <v>1006</v>
      </c>
      <c r="C421" s="3" t="s">
        <v>305</v>
      </c>
      <c r="D421" s="3" t="s">
        <v>817</v>
      </c>
      <c r="E421" s="3" t="s">
        <v>812</v>
      </c>
    </row>
    <row r="422" spans="1:5">
      <c r="A422" s="3">
        <v>1800051</v>
      </c>
      <c r="B422" s="3" t="s">
        <v>1006</v>
      </c>
      <c r="C422" s="3" t="s">
        <v>814</v>
      </c>
      <c r="D422" s="3" t="s">
        <v>815</v>
      </c>
      <c r="E422" s="3" t="s">
        <v>812</v>
      </c>
    </row>
    <row r="423" spans="1:5">
      <c r="A423" s="3">
        <v>1800052</v>
      </c>
      <c r="B423" s="3" t="s">
        <v>1007</v>
      </c>
      <c r="C423" s="3" t="s">
        <v>207</v>
      </c>
      <c r="D423" s="3" t="s">
        <v>811</v>
      </c>
      <c r="E423" s="3" t="s">
        <v>911</v>
      </c>
    </row>
    <row r="424" spans="1:5">
      <c r="A424" s="3">
        <v>1800069</v>
      </c>
      <c r="B424" s="3" t="s">
        <v>1008</v>
      </c>
      <c r="C424" s="3" t="s">
        <v>207</v>
      </c>
      <c r="D424" s="3" t="s">
        <v>811</v>
      </c>
      <c r="E424" s="3" t="s">
        <v>812</v>
      </c>
    </row>
    <row r="425" spans="1:5">
      <c r="A425" s="3">
        <v>1800069</v>
      </c>
      <c r="B425" s="3" t="s">
        <v>1008</v>
      </c>
      <c r="C425" s="3" t="s">
        <v>322</v>
      </c>
      <c r="D425" s="3" t="s">
        <v>813</v>
      </c>
      <c r="E425" s="3" t="s">
        <v>812</v>
      </c>
    </row>
    <row r="426" spans="1:5">
      <c r="A426" s="3">
        <v>1800069</v>
      </c>
      <c r="B426" s="3" t="s">
        <v>1008</v>
      </c>
      <c r="C426" s="3" t="s">
        <v>305</v>
      </c>
      <c r="D426" s="3" t="s">
        <v>817</v>
      </c>
      <c r="E426" s="3" t="s">
        <v>812</v>
      </c>
    </row>
    <row r="427" spans="1:5">
      <c r="A427" s="3">
        <v>1800069</v>
      </c>
      <c r="B427" s="3" t="s">
        <v>1008</v>
      </c>
      <c r="C427" s="3" t="s">
        <v>814</v>
      </c>
      <c r="D427" s="3" t="s">
        <v>815</v>
      </c>
      <c r="E427" s="3" t="s">
        <v>812</v>
      </c>
    </row>
    <row r="428" spans="1:5">
      <c r="A428" s="3">
        <v>1800085</v>
      </c>
      <c r="B428" s="3" t="s">
        <v>1009</v>
      </c>
      <c r="C428" s="3" t="s">
        <v>207</v>
      </c>
      <c r="D428" s="3" t="s">
        <v>811</v>
      </c>
      <c r="E428" s="3" t="s">
        <v>812</v>
      </c>
    </row>
    <row r="429" spans="1:5">
      <c r="A429" s="3">
        <v>1800085</v>
      </c>
      <c r="B429" s="3" t="s">
        <v>1010</v>
      </c>
      <c r="C429" s="3" t="s">
        <v>322</v>
      </c>
      <c r="D429" s="3" t="s">
        <v>813</v>
      </c>
      <c r="E429" s="3" t="s">
        <v>812</v>
      </c>
    </row>
    <row r="430" spans="1:5">
      <c r="A430" s="3">
        <v>1800085</v>
      </c>
      <c r="B430" s="3" t="s">
        <v>1010</v>
      </c>
      <c r="C430" s="3" t="s">
        <v>305</v>
      </c>
      <c r="D430" s="3" t="s">
        <v>817</v>
      </c>
      <c r="E430" s="3" t="s">
        <v>812</v>
      </c>
    </row>
    <row r="431" spans="1:5">
      <c r="A431" s="3">
        <v>1800085</v>
      </c>
      <c r="B431" s="3" t="s">
        <v>1010</v>
      </c>
      <c r="C431" s="3" t="s">
        <v>814</v>
      </c>
      <c r="D431" s="3" t="s">
        <v>815</v>
      </c>
      <c r="E431" s="3" t="s">
        <v>812</v>
      </c>
    </row>
    <row r="432" spans="1:5">
      <c r="A432" s="3">
        <v>1800093</v>
      </c>
      <c r="B432" s="3" t="s">
        <v>1011</v>
      </c>
      <c r="C432" s="3" t="s">
        <v>207</v>
      </c>
      <c r="D432" s="3" t="s">
        <v>811</v>
      </c>
      <c r="E432" s="3" t="s">
        <v>812</v>
      </c>
    </row>
    <row r="433" spans="1:5">
      <c r="A433" s="3">
        <v>1800093</v>
      </c>
      <c r="B433" s="3" t="s">
        <v>1011</v>
      </c>
      <c r="C433" s="3" t="s">
        <v>322</v>
      </c>
      <c r="D433" s="3" t="s">
        <v>813</v>
      </c>
      <c r="E433" s="3" t="s">
        <v>812</v>
      </c>
    </row>
    <row r="434" spans="1:5">
      <c r="A434" s="3">
        <v>1800093</v>
      </c>
      <c r="B434" s="3" t="s">
        <v>1011</v>
      </c>
      <c r="C434" s="3" t="s">
        <v>305</v>
      </c>
      <c r="D434" s="3" t="s">
        <v>817</v>
      </c>
      <c r="E434" s="3" t="s">
        <v>812</v>
      </c>
    </row>
    <row r="435" spans="1:5">
      <c r="A435" s="3">
        <v>1800093</v>
      </c>
      <c r="B435" s="3" t="s">
        <v>1011</v>
      </c>
      <c r="C435" s="3" t="s">
        <v>814</v>
      </c>
      <c r="D435" s="3" t="s">
        <v>815</v>
      </c>
      <c r="E435" s="3" t="s">
        <v>812</v>
      </c>
    </row>
    <row r="436" spans="1:5">
      <c r="A436" s="3">
        <v>1800101</v>
      </c>
      <c r="B436" s="3" t="s">
        <v>1012</v>
      </c>
      <c r="C436" s="3" t="s">
        <v>207</v>
      </c>
      <c r="D436" s="3" t="s">
        <v>811</v>
      </c>
      <c r="E436" s="3" t="s">
        <v>812</v>
      </c>
    </row>
    <row r="437" spans="1:5">
      <c r="A437" s="3">
        <v>1800101</v>
      </c>
      <c r="B437" s="3" t="s">
        <v>1012</v>
      </c>
      <c r="C437" s="3" t="s">
        <v>322</v>
      </c>
      <c r="D437" s="3" t="s">
        <v>813</v>
      </c>
      <c r="E437" s="3" t="s">
        <v>812</v>
      </c>
    </row>
    <row r="438" spans="1:5">
      <c r="A438" s="3">
        <v>1800101</v>
      </c>
      <c r="B438" s="3" t="s">
        <v>1012</v>
      </c>
      <c r="C438" s="3" t="s">
        <v>814</v>
      </c>
      <c r="D438" s="3" t="s">
        <v>815</v>
      </c>
      <c r="E438" s="3" t="s">
        <v>812</v>
      </c>
    </row>
    <row r="439" spans="1:5">
      <c r="A439" s="3">
        <v>1800119</v>
      </c>
      <c r="B439" s="3" t="s">
        <v>1013</v>
      </c>
      <c r="C439" s="3" t="s">
        <v>207</v>
      </c>
      <c r="D439" s="3" t="s">
        <v>811</v>
      </c>
      <c r="E439" s="3" t="s">
        <v>812</v>
      </c>
    </row>
    <row r="440" spans="1:5">
      <c r="A440" s="3">
        <v>1800119</v>
      </c>
      <c r="B440" s="3" t="s">
        <v>1013</v>
      </c>
      <c r="C440" s="3" t="s">
        <v>322</v>
      </c>
      <c r="D440" s="3" t="s">
        <v>813</v>
      </c>
      <c r="E440" s="3" t="s">
        <v>812</v>
      </c>
    </row>
    <row r="441" spans="1:5">
      <c r="A441" s="3">
        <v>1800119</v>
      </c>
      <c r="B441" s="3" t="s">
        <v>1013</v>
      </c>
      <c r="C441" s="3" t="s">
        <v>814</v>
      </c>
      <c r="D441" s="3" t="s">
        <v>815</v>
      </c>
      <c r="E441" s="3" t="s">
        <v>812</v>
      </c>
    </row>
    <row r="442" spans="1:5">
      <c r="A442" s="3">
        <v>1800127</v>
      </c>
      <c r="B442" s="3" t="s">
        <v>1014</v>
      </c>
      <c r="C442" s="3" t="s">
        <v>207</v>
      </c>
      <c r="D442" s="3" t="s">
        <v>811</v>
      </c>
      <c r="E442" s="3" t="s">
        <v>812</v>
      </c>
    </row>
    <row r="443" spans="1:5">
      <c r="A443" s="3">
        <v>1800127</v>
      </c>
      <c r="B443" s="3" t="s">
        <v>1014</v>
      </c>
      <c r="C443" s="3" t="s">
        <v>322</v>
      </c>
      <c r="D443" s="3" t="s">
        <v>813</v>
      </c>
      <c r="E443" s="3" t="s">
        <v>812</v>
      </c>
    </row>
    <row r="444" spans="1:5">
      <c r="A444" s="3">
        <v>1800127</v>
      </c>
      <c r="B444" s="3" t="s">
        <v>1014</v>
      </c>
      <c r="C444" s="3" t="s">
        <v>814</v>
      </c>
      <c r="D444" s="3" t="s">
        <v>815</v>
      </c>
      <c r="E444" s="3" t="s">
        <v>812</v>
      </c>
    </row>
    <row r="445" spans="1:5">
      <c r="A445" s="3">
        <v>1800135</v>
      </c>
      <c r="B445" s="3" t="s">
        <v>1015</v>
      </c>
      <c r="C445" s="3" t="s">
        <v>207</v>
      </c>
      <c r="D445" s="3" t="s">
        <v>811</v>
      </c>
      <c r="E445" s="3" t="s">
        <v>812</v>
      </c>
    </row>
    <row r="446" spans="1:5">
      <c r="A446" s="3">
        <v>1800135</v>
      </c>
      <c r="B446" s="3" t="s">
        <v>1015</v>
      </c>
      <c r="C446" s="3" t="s">
        <v>322</v>
      </c>
      <c r="D446" s="3" t="s">
        <v>813</v>
      </c>
      <c r="E446" s="3" t="s">
        <v>812</v>
      </c>
    </row>
    <row r="447" spans="1:5">
      <c r="A447" s="3">
        <v>1800135</v>
      </c>
      <c r="B447" s="3" t="s">
        <v>1015</v>
      </c>
      <c r="C447" s="3" t="s">
        <v>814</v>
      </c>
      <c r="D447" s="3" t="s">
        <v>815</v>
      </c>
      <c r="E447" s="3" t="s">
        <v>812</v>
      </c>
    </row>
    <row r="448" spans="1:5">
      <c r="A448" s="3">
        <v>1800143</v>
      </c>
      <c r="B448" s="3" t="s">
        <v>1016</v>
      </c>
      <c r="C448" s="3" t="s">
        <v>207</v>
      </c>
      <c r="D448" s="3" t="s">
        <v>811</v>
      </c>
      <c r="E448" s="3" t="s">
        <v>812</v>
      </c>
    </row>
    <row r="449" spans="1:5">
      <c r="A449" s="3">
        <v>1800143</v>
      </c>
      <c r="B449" s="3" t="s">
        <v>1016</v>
      </c>
      <c r="C449" s="3" t="s">
        <v>322</v>
      </c>
      <c r="D449" s="3" t="s">
        <v>813</v>
      </c>
      <c r="E449" s="3" t="s">
        <v>812</v>
      </c>
    </row>
    <row r="450" spans="1:5">
      <c r="A450" s="3">
        <v>1800143</v>
      </c>
      <c r="B450" s="3" t="s">
        <v>1016</v>
      </c>
      <c r="C450" s="3" t="s">
        <v>814</v>
      </c>
      <c r="D450" s="3" t="s">
        <v>815</v>
      </c>
      <c r="E450" s="3" t="s">
        <v>812</v>
      </c>
    </row>
    <row r="451" spans="1:5">
      <c r="A451" s="3">
        <v>1800150</v>
      </c>
      <c r="B451" s="3" t="s">
        <v>1017</v>
      </c>
      <c r="C451" s="3" t="s">
        <v>207</v>
      </c>
      <c r="D451" s="3" t="s">
        <v>811</v>
      </c>
      <c r="E451" s="3" t="s">
        <v>812</v>
      </c>
    </row>
    <row r="452" spans="1:5">
      <c r="A452" s="3">
        <v>1800150</v>
      </c>
      <c r="B452" s="3" t="s">
        <v>1017</v>
      </c>
      <c r="C452" s="3" t="s">
        <v>322</v>
      </c>
      <c r="D452" s="3" t="s">
        <v>813</v>
      </c>
      <c r="E452" s="3" t="s">
        <v>812</v>
      </c>
    </row>
    <row r="453" spans="1:5">
      <c r="A453" s="3">
        <v>1800150</v>
      </c>
      <c r="B453" s="3" t="s">
        <v>1017</v>
      </c>
      <c r="C453" s="3" t="s">
        <v>814</v>
      </c>
      <c r="D453" s="3" t="s">
        <v>815</v>
      </c>
      <c r="E453" s="3" t="s">
        <v>812</v>
      </c>
    </row>
    <row r="454" spans="1:5">
      <c r="A454" s="3">
        <v>1800168</v>
      </c>
      <c r="B454" s="3" t="s">
        <v>1018</v>
      </c>
      <c r="C454" s="3" t="s">
        <v>207</v>
      </c>
      <c r="D454" s="3" t="s">
        <v>811</v>
      </c>
      <c r="E454" s="3" t="s">
        <v>812</v>
      </c>
    </row>
    <row r="455" spans="1:5">
      <c r="A455" s="3">
        <v>1800168</v>
      </c>
      <c r="B455" s="3" t="s">
        <v>1018</v>
      </c>
      <c r="C455" s="3" t="s">
        <v>322</v>
      </c>
      <c r="D455" s="3" t="s">
        <v>813</v>
      </c>
      <c r="E455" s="3" t="s">
        <v>812</v>
      </c>
    </row>
    <row r="456" spans="1:5">
      <c r="A456" s="3">
        <v>1800168</v>
      </c>
      <c r="B456" s="3" t="s">
        <v>1018</v>
      </c>
      <c r="C456" s="3" t="s">
        <v>814</v>
      </c>
      <c r="D456" s="3" t="s">
        <v>815</v>
      </c>
      <c r="E456" s="3" t="s">
        <v>812</v>
      </c>
    </row>
    <row r="457" spans="1:5">
      <c r="A457" s="3">
        <v>1800176</v>
      </c>
      <c r="B457" s="3" t="s">
        <v>1019</v>
      </c>
      <c r="C457" s="3" t="s">
        <v>207</v>
      </c>
      <c r="D457" s="3" t="s">
        <v>811</v>
      </c>
      <c r="E457" s="3" t="s">
        <v>812</v>
      </c>
    </row>
    <row r="458" spans="1:5">
      <c r="A458" s="3">
        <v>1800176</v>
      </c>
      <c r="B458" s="3" t="s">
        <v>1019</v>
      </c>
      <c r="C458" s="3" t="s">
        <v>322</v>
      </c>
      <c r="D458" s="3" t="s">
        <v>813</v>
      </c>
      <c r="E458" s="3" t="s">
        <v>812</v>
      </c>
    </row>
    <row r="459" spans="1:5">
      <c r="A459" s="3">
        <v>1800176</v>
      </c>
      <c r="B459" s="3" t="s">
        <v>1019</v>
      </c>
      <c r="C459" s="3" t="s">
        <v>814</v>
      </c>
      <c r="D459" s="3" t="s">
        <v>815</v>
      </c>
      <c r="E459" s="3" t="s">
        <v>812</v>
      </c>
    </row>
    <row r="460" spans="1:5">
      <c r="A460" s="3">
        <v>1800184</v>
      </c>
      <c r="B460" s="3" t="s">
        <v>1020</v>
      </c>
      <c r="C460" s="3" t="s">
        <v>207</v>
      </c>
      <c r="D460" s="3" t="s">
        <v>811</v>
      </c>
      <c r="E460" s="3" t="s">
        <v>812</v>
      </c>
    </row>
    <row r="461" spans="1:5">
      <c r="A461" s="3">
        <v>1800184</v>
      </c>
      <c r="B461" s="3" t="s">
        <v>1020</v>
      </c>
      <c r="C461" s="3" t="s">
        <v>322</v>
      </c>
      <c r="D461" s="3" t="s">
        <v>813</v>
      </c>
      <c r="E461" s="3" t="s">
        <v>812</v>
      </c>
    </row>
    <row r="462" spans="1:5">
      <c r="A462" s="3">
        <v>1800184</v>
      </c>
      <c r="B462" s="3" t="s">
        <v>1020</v>
      </c>
      <c r="C462" s="3" t="s">
        <v>814</v>
      </c>
      <c r="D462" s="3" t="s">
        <v>815</v>
      </c>
      <c r="E462" s="3" t="s">
        <v>812</v>
      </c>
    </row>
    <row r="463" spans="1:5">
      <c r="A463" s="3">
        <v>1800192</v>
      </c>
      <c r="B463" s="3" t="s">
        <v>1021</v>
      </c>
      <c r="C463" s="3" t="s">
        <v>207</v>
      </c>
      <c r="D463" s="3" t="s">
        <v>811</v>
      </c>
      <c r="E463" s="3" t="s">
        <v>812</v>
      </c>
    </row>
    <row r="464" spans="1:5">
      <c r="A464" s="3">
        <v>1800192</v>
      </c>
      <c r="B464" s="3" t="s">
        <v>1021</v>
      </c>
      <c r="C464" s="3" t="s">
        <v>322</v>
      </c>
      <c r="D464" s="3" t="s">
        <v>813</v>
      </c>
      <c r="E464" s="3" t="s">
        <v>812</v>
      </c>
    </row>
    <row r="465" spans="1:5">
      <c r="A465" s="3">
        <v>1800192</v>
      </c>
      <c r="B465" s="3" t="s">
        <v>1021</v>
      </c>
      <c r="C465" s="3" t="s">
        <v>814</v>
      </c>
      <c r="D465" s="3" t="s">
        <v>815</v>
      </c>
      <c r="E465" s="3" t="s">
        <v>812</v>
      </c>
    </row>
    <row r="466" spans="1:5">
      <c r="A466" s="3">
        <v>1800200</v>
      </c>
      <c r="B466" s="3" t="s">
        <v>1022</v>
      </c>
      <c r="C466" s="3" t="s">
        <v>207</v>
      </c>
      <c r="D466" s="3" t="s">
        <v>811</v>
      </c>
      <c r="E466" s="3" t="s">
        <v>812</v>
      </c>
    </row>
    <row r="467" spans="1:5">
      <c r="A467" s="3">
        <v>1800200</v>
      </c>
      <c r="B467" s="3" t="s">
        <v>1022</v>
      </c>
      <c r="C467" s="3" t="s">
        <v>322</v>
      </c>
      <c r="D467" s="3" t="s">
        <v>813</v>
      </c>
      <c r="E467" s="3" t="s">
        <v>812</v>
      </c>
    </row>
    <row r="468" spans="1:5">
      <c r="A468" s="3">
        <v>1800200</v>
      </c>
      <c r="B468" s="3" t="s">
        <v>1022</v>
      </c>
      <c r="C468" s="3" t="s">
        <v>814</v>
      </c>
      <c r="D468" s="3" t="s">
        <v>815</v>
      </c>
      <c r="E468" s="3" t="s">
        <v>812</v>
      </c>
    </row>
    <row r="469" spans="1:5">
      <c r="A469" s="3">
        <v>1800218</v>
      </c>
      <c r="B469" s="3" t="s">
        <v>1023</v>
      </c>
      <c r="C469" s="3" t="s">
        <v>207</v>
      </c>
      <c r="D469" s="3" t="s">
        <v>811</v>
      </c>
      <c r="E469" s="3" t="s">
        <v>812</v>
      </c>
    </row>
    <row r="470" spans="1:5">
      <c r="A470" s="3">
        <v>1800218</v>
      </c>
      <c r="B470" s="3" t="s">
        <v>1023</v>
      </c>
      <c r="C470" s="3" t="s">
        <v>322</v>
      </c>
      <c r="D470" s="3" t="s">
        <v>813</v>
      </c>
      <c r="E470" s="3" t="s">
        <v>812</v>
      </c>
    </row>
    <row r="471" spans="1:5">
      <c r="A471" s="3">
        <v>1800218</v>
      </c>
      <c r="B471" s="3" t="s">
        <v>1023</v>
      </c>
      <c r="C471" s="3" t="s">
        <v>814</v>
      </c>
      <c r="D471" s="3" t="s">
        <v>815</v>
      </c>
      <c r="E471" s="3" t="s">
        <v>812</v>
      </c>
    </row>
    <row r="472" spans="1:5">
      <c r="A472" s="3">
        <v>1800226</v>
      </c>
      <c r="B472" s="3" t="s">
        <v>1024</v>
      </c>
      <c r="C472" s="3" t="s">
        <v>207</v>
      </c>
      <c r="D472" s="3" t="s">
        <v>811</v>
      </c>
      <c r="E472" s="3" t="s">
        <v>812</v>
      </c>
    </row>
    <row r="473" spans="1:5">
      <c r="A473" s="3">
        <v>1800226</v>
      </c>
      <c r="B473" s="3" t="s">
        <v>1024</v>
      </c>
      <c r="C473" s="3" t="s">
        <v>322</v>
      </c>
      <c r="D473" s="3" t="s">
        <v>813</v>
      </c>
      <c r="E473" s="3" t="s">
        <v>812</v>
      </c>
    </row>
    <row r="474" spans="1:5">
      <c r="A474" s="3">
        <v>1800226</v>
      </c>
      <c r="B474" s="3" t="s">
        <v>1024</v>
      </c>
      <c r="C474" s="3" t="s">
        <v>814</v>
      </c>
      <c r="D474" s="3" t="s">
        <v>815</v>
      </c>
      <c r="E474" s="3" t="s">
        <v>812</v>
      </c>
    </row>
    <row r="475" spans="1:5">
      <c r="A475" s="3">
        <v>1900018</v>
      </c>
      <c r="B475" s="3" t="s">
        <v>1025</v>
      </c>
      <c r="C475" s="3" t="s">
        <v>207</v>
      </c>
      <c r="D475" s="3" t="s">
        <v>811</v>
      </c>
      <c r="E475" s="3" t="s">
        <v>812</v>
      </c>
    </row>
    <row r="476" spans="1:5">
      <c r="A476" s="3">
        <v>1900018</v>
      </c>
      <c r="B476" s="3" t="s">
        <v>1025</v>
      </c>
      <c r="C476" s="3" t="s">
        <v>322</v>
      </c>
      <c r="D476" s="3" t="s">
        <v>813</v>
      </c>
      <c r="E476" s="3" t="s">
        <v>812</v>
      </c>
    </row>
    <row r="477" spans="1:5">
      <c r="A477" s="3">
        <v>1900018</v>
      </c>
      <c r="B477" s="3" t="s">
        <v>1025</v>
      </c>
      <c r="C477" s="3" t="s">
        <v>305</v>
      </c>
      <c r="D477" s="3" t="s">
        <v>817</v>
      </c>
      <c r="E477" s="3" t="s">
        <v>812</v>
      </c>
    </row>
    <row r="478" spans="1:5">
      <c r="A478" s="3">
        <v>1900018</v>
      </c>
      <c r="B478" s="3" t="s">
        <v>1025</v>
      </c>
      <c r="C478" s="3" t="s">
        <v>477</v>
      </c>
      <c r="D478" s="3" t="s">
        <v>905</v>
      </c>
      <c r="E478" s="3" t="s">
        <v>812</v>
      </c>
    </row>
    <row r="479" spans="1:5">
      <c r="A479" s="3">
        <v>1900018</v>
      </c>
      <c r="B479" s="3" t="s">
        <v>1025</v>
      </c>
      <c r="C479" s="3" t="s">
        <v>814</v>
      </c>
      <c r="D479" s="3" t="s">
        <v>815</v>
      </c>
      <c r="E479" s="3" t="s">
        <v>812</v>
      </c>
    </row>
    <row r="480" spans="1:5">
      <c r="A480" s="3">
        <v>1900026</v>
      </c>
      <c r="B480" s="3" t="s">
        <v>1026</v>
      </c>
      <c r="C480" s="3" t="s">
        <v>207</v>
      </c>
      <c r="D480" s="3" t="s">
        <v>811</v>
      </c>
      <c r="E480" s="3" t="s">
        <v>812</v>
      </c>
    </row>
    <row r="481" spans="1:5">
      <c r="A481" s="3">
        <v>1900026</v>
      </c>
      <c r="B481" s="3" t="s">
        <v>1026</v>
      </c>
      <c r="C481" s="3" t="s">
        <v>322</v>
      </c>
      <c r="D481" s="3" t="s">
        <v>813</v>
      </c>
      <c r="E481" s="3" t="s">
        <v>812</v>
      </c>
    </row>
    <row r="482" spans="1:5">
      <c r="A482" s="3">
        <v>1900026</v>
      </c>
      <c r="B482" s="3" t="s">
        <v>1026</v>
      </c>
      <c r="C482" s="3" t="s">
        <v>305</v>
      </c>
      <c r="D482" s="3" t="s">
        <v>817</v>
      </c>
      <c r="E482" s="3" t="s">
        <v>812</v>
      </c>
    </row>
    <row r="483" spans="1:5">
      <c r="A483" s="3">
        <v>1900026</v>
      </c>
      <c r="B483" s="3" t="s">
        <v>1026</v>
      </c>
      <c r="C483" s="3" t="s">
        <v>814</v>
      </c>
      <c r="D483" s="3" t="s">
        <v>815</v>
      </c>
      <c r="E483" s="3" t="s">
        <v>812</v>
      </c>
    </row>
    <row r="484" spans="1:5">
      <c r="A484" s="3">
        <v>1900034</v>
      </c>
      <c r="B484" s="3" t="s">
        <v>1027</v>
      </c>
      <c r="C484" s="3" t="s">
        <v>207</v>
      </c>
      <c r="D484" s="3" t="s">
        <v>811</v>
      </c>
      <c r="E484" s="3" t="s">
        <v>812</v>
      </c>
    </row>
    <row r="485" spans="1:5">
      <c r="A485" s="3">
        <v>1900034</v>
      </c>
      <c r="B485" s="3" t="s">
        <v>1027</v>
      </c>
      <c r="C485" s="3" t="s">
        <v>322</v>
      </c>
      <c r="D485" s="3" t="s">
        <v>813</v>
      </c>
      <c r="E485" s="3" t="s">
        <v>812</v>
      </c>
    </row>
    <row r="486" spans="1:5">
      <c r="A486" s="3">
        <v>1900034</v>
      </c>
      <c r="B486" s="3" t="s">
        <v>1027</v>
      </c>
      <c r="C486" s="3" t="s">
        <v>814</v>
      </c>
      <c r="D486" s="3" t="s">
        <v>815</v>
      </c>
      <c r="E486" s="3" t="s">
        <v>812</v>
      </c>
    </row>
    <row r="487" spans="1:5">
      <c r="A487" s="3">
        <v>1900035</v>
      </c>
      <c r="B487" s="3" t="s">
        <v>1028</v>
      </c>
      <c r="C487" s="3" t="s">
        <v>207</v>
      </c>
      <c r="D487" s="3" t="s">
        <v>811</v>
      </c>
      <c r="E487" s="3" t="s">
        <v>911</v>
      </c>
    </row>
    <row r="488" spans="1:5">
      <c r="A488" s="3">
        <v>1900035</v>
      </c>
      <c r="B488" s="3" t="s">
        <v>1028</v>
      </c>
      <c r="C488" s="3" t="s">
        <v>322</v>
      </c>
      <c r="D488" s="3" t="s">
        <v>813</v>
      </c>
      <c r="E488" s="3" t="s">
        <v>911</v>
      </c>
    </row>
    <row r="489" spans="1:5">
      <c r="A489" s="3">
        <v>1900042</v>
      </c>
      <c r="B489" s="3" t="s">
        <v>1029</v>
      </c>
      <c r="C489" s="3" t="s">
        <v>207</v>
      </c>
      <c r="D489" s="3" t="s">
        <v>811</v>
      </c>
      <c r="E489" s="3" t="s">
        <v>812</v>
      </c>
    </row>
    <row r="490" spans="1:5">
      <c r="A490" s="3">
        <v>1900042</v>
      </c>
      <c r="B490" s="3" t="s">
        <v>1029</v>
      </c>
      <c r="C490" s="3" t="s">
        <v>322</v>
      </c>
      <c r="D490" s="3" t="s">
        <v>813</v>
      </c>
      <c r="E490" s="3" t="s">
        <v>812</v>
      </c>
    </row>
    <row r="491" spans="1:5">
      <c r="A491" s="3">
        <v>1900042</v>
      </c>
      <c r="B491" s="3" t="s">
        <v>1029</v>
      </c>
      <c r="C491" s="3" t="s">
        <v>814</v>
      </c>
      <c r="D491" s="3" t="s">
        <v>815</v>
      </c>
      <c r="E491" s="3" t="s">
        <v>812</v>
      </c>
    </row>
    <row r="492" spans="1:5">
      <c r="A492" s="3">
        <v>2000016</v>
      </c>
      <c r="B492" s="3" t="s">
        <v>1030</v>
      </c>
      <c r="C492" s="3" t="s">
        <v>207</v>
      </c>
      <c r="D492" s="3" t="s">
        <v>811</v>
      </c>
      <c r="E492" s="3" t="s">
        <v>812</v>
      </c>
    </row>
    <row r="493" spans="1:5">
      <c r="A493" s="3">
        <v>2000016</v>
      </c>
      <c r="B493" s="3" t="s">
        <v>1030</v>
      </c>
      <c r="C493" s="3" t="s">
        <v>322</v>
      </c>
      <c r="D493" s="3" t="s">
        <v>813</v>
      </c>
      <c r="E493" s="3" t="s">
        <v>812</v>
      </c>
    </row>
    <row r="494" spans="1:5">
      <c r="A494" s="3">
        <v>2000016</v>
      </c>
      <c r="B494" s="3" t="s">
        <v>1030</v>
      </c>
      <c r="C494" s="3" t="s">
        <v>477</v>
      </c>
      <c r="D494" s="3" t="s">
        <v>905</v>
      </c>
      <c r="E494" s="3" t="s">
        <v>812</v>
      </c>
    </row>
    <row r="495" spans="1:5">
      <c r="A495" s="3">
        <v>2000016</v>
      </c>
      <c r="B495" s="3" t="s">
        <v>1030</v>
      </c>
      <c r="C495" s="3" t="s">
        <v>814</v>
      </c>
      <c r="D495" s="3" t="s">
        <v>815</v>
      </c>
      <c r="E495" s="3" t="s">
        <v>812</v>
      </c>
    </row>
    <row r="496" spans="1:5">
      <c r="A496" s="3">
        <v>2000017</v>
      </c>
      <c r="B496" s="3" t="s">
        <v>1031</v>
      </c>
      <c r="C496" s="3" t="s">
        <v>207</v>
      </c>
      <c r="D496" s="3" t="s">
        <v>811</v>
      </c>
      <c r="E496" s="3" t="s">
        <v>911</v>
      </c>
    </row>
    <row r="497" spans="1:5">
      <c r="A497" s="3">
        <v>2000017</v>
      </c>
      <c r="B497" s="3" t="s">
        <v>1031</v>
      </c>
      <c r="C497" s="3" t="s">
        <v>322</v>
      </c>
      <c r="D497" s="3" t="s">
        <v>813</v>
      </c>
      <c r="E497" s="3" t="s">
        <v>911</v>
      </c>
    </row>
    <row r="498" spans="1:5">
      <c r="A498" s="3">
        <v>2200012</v>
      </c>
      <c r="B498" s="3" t="s">
        <v>1032</v>
      </c>
      <c r="C498" s="3" t="s">
        <v>207</v>
      </c>
      <c r="D498" s="3" t="s">
        <v>811</v>
      </c>
      <c r="E498" s="3" t="s">
        <v>812</v>
      </c>
    </row>
    <row r="499" spans="1:5">
      <c r="A499" s="3">
        <v>2200012</v>
      </c>
      <c r="B499" s="3" t="s">
        <v>1032</v>
      </c>
      <c r="C499" s="3" t="s">
        <v>322</v>
      </c>
      <c r="D499" s="3" t="s">
        <v>813</v>
      </c>
      <c r="E499" s="3" t="s">
        <v>812</v>
      </c>
    </row>
    <row r="500" spans="1:5">
      <c r="A500" s="3">
        <v>2200012</v>
      </c>
      <c r="B500" s="3" t="s">
        <v>1032</v>
      </c>
      <c r="C500" s="3" t="s">
        <v>814</v>
      </c>
      <c r="D500" s="3" t="s">
        <v>815</v>
      </c>
      <c r="E500" s="3" t="s">
        <v>812</v>
      </c>
    </row>
    <row r="501" spans="1:5">
      <c r="A501" s="3">
        <v>2200020</v>
      </c>
      <c r="B501" s="3" t="s">
        <v>1033</v>
      </c>
      <c r="C501" s="3" t="s">
        <v>207</v>
      </c>
      <c r="D501" s="3" t="s">
        <v>811</v>
      </c>
      <c r="E501" s="3" t="s">
        <v>812</v>
      </c>
    </row>
    <row r="502" spans="1:5">
      <c r="A502" s="3">
        <v>2200020</v>
      </c>
      <c r="B502" s="3" t="s">
        <v>1033</v>
      </c>
      <c r="C502" s="3" t="s">
        <v>322</v>
      </c>
      <c r="D502" s="3" t="s">
        <v>813</v>
      </c>
      <c r="E502" s="3" t="s">
        <v>812</v>
      </c>
    </row>
    <row r="503" spans="1:5">
      <c r="A503" s="3">
        <v>2200020</v>
      </c>
      <c r="B503" s="3" t="s">
        <v>1033</v>
      </c>
      <c r="C503" s="3" t="s">
        <v>814</v>
      </c>
      <c r="D503" s="3" t="s">
        <v>815</v>
      </c>
      <c r="E503" s="3" t="s">
        <v>812</v>
      </c>
    </row>
    <row r="504" spans="1:5">
      <c r="A504" s="3">
        <v>2200038</v>
      </c>
      <c r="B504" s="3" t="s">
        <v>1034</v>
      </c>
      <c r="C504" s="3" t="s">
        <v>207</v>
      </c>
      <c r="D504" s="3" t="s">
        <v>811</v>
      </c>
      <c r="E504" s="3" t="s">
        <v>812</v>
      </c>
    </row>
    <row r="505" spans="1:5">
      <c r="A505" s="3">
        <v>2200038</v>
      </c>
      <c r="B505" s="3" t="s">
        <v>1034</v>
      </c>
      <c r="C505" s="3" t="s">
        <v>322</v>
      </c>
      <c r="D505" s="3" t="s">
        <v>813</v>
      </c>
      <c r="E505" s="3" t="s">
        <v>812</v>
      </c>
    </row>
    <row r="506" spans="1:5">
      <c r="A506" s="3">
        <v>2200038</v>
      </c>
      <c r="B506" s="3" t="s">
        <v>1034</v>
      </c>
      <c r="C506" s="3" t="s">
        <v>814</v>
      </c>
      <c r="D506" s="3" t="s">
        <v>815</v>
      </c>
      <c r="E506" s="3" t="s">
        <v>812</v>
      </c>
    </row>
    <row r="507" spans="1:5">
      <c r="A507" s="3">
        <v>2200046</v>
      </c>
      <c r="B507" s="3" t="s">
        <v>1035</v>
      </c>
      <c r="C507" s="3" t="s">
        <v>207</v>
      </c>
      <c r="D507" s="3" t="s">
        <v>811</v>
      </c>
      <c r="E507" s="3" t="s">
        <v>812</v>
      </c>
    </row>
    <row r="508" spans="1:5">
      <c r="A508" s="3">
        <v>2200046</v>
      </c>
      <c r="B508" s="3" t="s">
        <v>1035</v>
      </c>
      <c r="C508" s="3" t="s">
        <v>322</v>
      </c>
      <c r="D508" s="3" t="s">
        <v>813</v>
      </c>
      <c r="E508" s="3" t="s">
        <v>812</v>
      </c>
    </row>
    <row r="509" spans="1:5">
      <c r="A509" s="3">
        <v>2200046</v>
      </c>
      <c r="B509" s="3" t="s">
        <v>1035</v>
      </c>
      <c r="C509" s="3" t="s">
        <v>1036</v>
      </c>
      <c r="D509" s="3" t="s">
        <v>1037</v>
      </c>
      <c r="E509" s="3" t="s">
        <v>812</v>
      </c>
    </row>
    <row r="510" spans="1:5">
      <c r="A510" s="3">
        <v>2200046</v>
      </c>
      <c r="B510" s="3" t="s">
        <v>1035</v>
      </c>
      <c r="C510" s="3" t="s">
        <v>814</v>
      </c>
      <c r="D510" s="3" t="s">
        <v>815</v>
      </c>
      <c r="E510" s="3" t="s">
        <v>812</v>
      </c>
    </row>
    <row r="511" spans="1:5">
      <c r="A511" s="3">
        <v>2200053</v>
      </c>
      <c r="B511" s="3" t="s">
        <v>1038</v>
      </c>
      <c r="C511" s="3" t="s">
        <v>207</v>
      </c>
      <c r="D511" s="3" t="s">
        <v>811</v>
      </c>
      <c r="E511" s="3" t="s">
        <v>812</v>
      </c>
    </row>
    <row r="512" spans="1:5">
      <c r="A512" s="3">
        <v>2200053</v>
      </c>
      <c r="B512" s="3" t="s">
        <v>1038</v>
      </c>
      <c r="C512" s="3" t="s">
        <v>322</v>
      </c>
      <c r="D512" s="3" t="s">
        <v>813</v>
      </c>
      <c r="E512" s="3" t="s">
        <v>812</v>
      </c>
    </row>
    <row r="513" spans="1:5">
      <c r="A513" s="3">
        <v>2200053</v>
      </c>
      <c r="B513" s="3" t="s">
        <v>1038</v>
      </c>
      <c r="C513" s="3" t="s">
        <v>814</v>
      </c>
      <c r="D513" s="3" t="s">
        <v>815</v>
      </c>
      <c r="E513" s="3" t="s">
        <v>812</v>
      </c>
    </row>
    <row r="514" spans="1:5">
      <c r="A514" s="3">
        <v>2200061</v>
      </c>
      <c r="B514" s="3" t="s">
        <v>1039</v>
      </c>
      <c r="C514" s="3" t="s">
        <v>207</v>
      </c>
      <c r="D514" s="3" t="s">
        <v>811</v>
      </c>
      <c r="E514" s="3" t="s">
        <v>812</v>
      </c>
    </row>
    <row r="515" spans="1:5">
      <c r="A515" s="3">
        <v>2200061</v>
      </c>
      <c r="B515" s="3" t="s">
        <v>1039</v>
      </c>
      <c r="C515" s="3" t="s">
        <v>322</v>
      </c>
      <c r="D515" s="3" t="s">
        <v>813</v>
      </c>
      <c r="E515" s="3" t="s">
        <v>812</v>
      </c>
    </row>
    <row r="516" spans="1:5">
      <c r="A516" s="3">
        <v>2200061</v>
      </c>
      <c r="B516" s="3" t="s">
        <v>1039</v>
      </c>
      <c r="C516" s="3" t="s">
        <v>814</v>
      </c>
      <c r="D516" s="3" t="s">
        <v>815</v>
      </c>
      <c r="E516" s="3" t="s">
        <v>812</v>
      </c>
    </row>
    <row r="517" spans="1:5">
      <c r="A517" s="3">
        <v>2200079</v>
      </c>
      <c r="B517" s="3" t="s">
        <v>1040</v>
      </c>
      <c r="C517" s="3" t="s">
        <v>207</v>
      </c>
      <c r="D517" s="3" t="s">
        <v>811</v>
      </c>
      <c r="E517" s="3" t="s">
        <v>812</v>
      </c>
    </row>
    <row r="518" spans="1:5">
      <c r="A518" s="3">
        <v>2200079</v>
      </c>
      <c r="B518" s="3" t="s">
        <v>1040</v>
      </c>
      <c r="C518" s="3" t="s">
        <v>322</v>
      </c>
      <c r="D518" s="3" t="s">
        <v>813</v>
      </c>
      <c r="E518" s="3" t="s">
        <v>812</v>
      </c>
    </row>
    <row r="519" spans="1:5">
      <c r="A519" s="3">
        <v>2200079</v>
      </c>
      <c r="B519" s="3" t="s">
        <v>1040</v>
      </c>
      <c r="C519" s="3" t="s">
        <v>305</v>
      </c>
      <c r="D519" s="3" t="s">
        <v>817</v>
      </c>
      <c r="E519" s="3" t="s">
        <v>812</v>
      </c>
    </row>
    <row r="520" spans="1:5">
      <c r="A520" s="3">
        <v>2200079</v>
      </c>
      <c r="B520" s="120" t="s">
        <v>1040</v>
      </c>
      <c r="C520" s="3" t="s">
        <v>814</v>
      </c>
      <c r="D520" s="3" t="s">
        <v>815</v>
      </c>
      <c r="E520" s="3" t="s">
        <v>812</v>
      </c>
    </row>
    <row r="521" spans="1:5">
      <c r="A521" s="3">
        <v>2200087</v>
      </c>
      <c r="B521" s="120" t="s">
        <v>1041</v>
      </c>
      <c r="C521" s="3" t="s">
        <v>207</v>
      </c>
      <c r="D521" s="3" t="s">
        <v>811</v>
      </c>
      <c r="E521" s="3" t="s">
        <v>812</v>
      </c>
    </row>
    <row r="522" spans="1:5">
      <c r="A522" s="3">
        <v>2200087</v>
      </c>
      <c r="B522" s="120" t="s">
        <v>1041</v>
      </c>
      <c r="C522" s="3" t="s">
        <v>322</v>
      </c>
      <c r="D522" s="3" t="s">
        <v>813</v>
      </c>
      <c r="E522" s="3" t="s">
        <v>812</v>
      </c>
    </row>
    <row r="523" spans="1:5">
      <c r="A523" s="3">
        <v>2200087</v>
      </c>
      <c r="B523" s="120" t="s">
        <v>1041</v>
      </c>
      <c r="C523" s="3" t="s">
        <v>814</v>
      </c>
      <c r="D523" s="3" t="s">
        <v>815</v>
      </c>
      <c r="E523" s="3" t="s">
        <v>812</v>
      </c>
    </row>
    <row r="524" spans="1:5">
      <c r="A524" s="3">
        <v>2200095</v>
      </c>
      <c r="B524" s="120" t="s">
        <v>1042</v>
      </c>
      <c r="C524" s="3" t="s">
        <v>207</v>
      </c>
      <c r="D524" s="3" t="s">
        <v>811</v>
      </c>
      <c r="E524" s="3" t="s">
        <v>812</v>
      </c>
    </row>
    <row r="525" spans="1:5">
      <c r="A525" s="3">
        <v>2200095</v>
      </c>
      <c r="B525" s="120" t="s">
        <v>1042</v>
      </c>
      <c r="C525" s="3" t="s">
        <v>322</v>
      </c>
      <c r="D525" s="3" t="s">
        <v>813</v>
      </c>
      <c r="E525" s="3" t="s">
        <v>812</v>
      </c>
    </row>
    <row r="526" spans="1:5">
      <c r="A526" s="3">
        <v>2200095</v>
      </c>
      <c r="B526" s="120" t="s">
        <v>1042</v>
      </c>
      <c r="C526" s="3" t="s">
        <v>305</v>
      </c>
      <c r="D526" s="3" t="s">
        <v>817</v>
      </c>
      <c r="E526" s="3" t="s">
        <v>812</v>
      </c>
    </row>
    <row r="527" spans="1:5">
      <c r="A527" s="3">
        <v>2200095</v>
      </c>
      <c r="B527" s="120" t="s">
        <v>1042</v>
      </c>
      <c r="C527" s="3" t="s">
        <v>814</v>
      </c>
      <c r="D527" s="3" t="s">
        <v>815</v>
      </c>
      <c r="E527" s="3" t="s">
        <v>812</v>
      </c>
    </row>
    <row r="528" spans="1:5">
      <c r="A528" s="3">
        <v>2200103</v>
      </c>
      <c r="B528" s="120" t="s">
        <v>1043</v>
      </c>
      <c r="C528" s="3" t="s">
        <v>207</v>
      </c>
      <c r="D528" s="3" t="s">
        <v>811</v>
      </c>
      <c r="E528" s="3" t="s">
        <v>812</v>
      </c>
    </row>
    <row r="529" spans="1:5">
      <c r="A529" s="3">
        <v>2200103</v>
      </c>
      <c r="B529" s="120" t="s">
        <v>1043</v>
      </c>
      <c r="C529" s="3" t="s">
        <v>322</v>
      </c>
      <c r="D529" s="3" t="s">
        <v>813</v>
      </c>
      <c r="E529" s="3" t="s">
        <v>812</v>
      </c>
    </row>
    <row r="530" spans="1:5">
      <c r="A530" s="3">
        <v>2200103</v>
      </c>
      <c r="B530" s="120" t="s">
        <v>1043</v>
      </c>
      <c r="C530" s="3" t="s">
        <v>305</v>
      </c>
      <c r="D530" s="3" t="s">
        <v>817</v>
      </c>
      <c r="E530" s="3" t="s">
        <v>812</v>
      </c>
    </row>
    <row r="531" spans="1:5">
      <c r="A531" s="3">
        <v>2200103</v>
      </c>
      <c r="B531" s="120" t="s">
        <v>1043</v>
      </c>
      <c r="C531" s="3" t="s">
        <v>814</v>
      </c>
      <c r="D531" s="3" t="s">
        <v>815</v>
      </c>
      <c r="E531" s="3" t="s">
        <v>812</v>
      </c>
    </row>
    <row r="532" spans="1:5">
      <c r="A532" s="3">
        <v>2200111</v>
      </c>
      <c r="B532" s="120" t="s">
        <v>1044</v>
      </c>
      <c r="C532" s="3" t="s">
        <v>207</v>
      </c>
      <c r="D532" s="3" t="s">
        <v>811</v>
      </c>
      <c r="E532" s="3" t="s">
        <v>812</v>
      </c>
    </row>
    <row r="533" spans="1:5">
      <c r="A533" s="3">
        <v>2200111</v>
      </c>
      <c r="B533" s="120" t="s">
        <v>1044</v>
      </c>
      <c r="C533" s="3" t="s">
        <v>322</v>
      </c>
      <c r="D533" s="3" t="s">
        <v>813</v>
      </c>
      <c r="E533" s="3" t="s">
        <v>812</v>
      </c>
    </row>
    <row r="534" spans="1:5">
      <c r="A534" s="3">
        <v>2200111</v>
      </c>
      <c r="B534" s="120" t="s">
        <v>1044</v>
      </c>
      <c r="C534" s="3" t="s">
        <v>814</v>
      </c>
      <c r="D534" s="3" t="s">
        <v>815</v>
      </c>
      <c r="E534" s="3" t="s">
        <v>812</v>
      </c>
    </row>
    <row r="535" spans="1:5">
      <c r="A535" s="3">
        <v>2200128</v>
      </c>
      <c r="B535" s="120" t="s">
        <v>1045</v>
      </c>
      <c r="C535" s="3" t="s">
        <v>207</v>
      </c>
      <c r="D535" s="3" t="s">
        <v>811</v>
      </c>
      <c r="E535" s="3" t="s">
        <v>911</v>
      </c>
    </row>
    <row r="536" spans="1:5">
      <c r="A536" s="3">
        <v>2200128</v>
      </c>
      <c r="B536" s="120" t="s">
        <v>1046</v>
      </c>
      <c r="C536" s="3" t="s">
        <v>322</v>
      </c>
      <c r="D536" s="3" t="s">
        <v>813</v>
      </c>
      <c r="E536" s="3" t="s">
        <v>911</v>
      </c>
    </row>
    <row r="537" spans="1:5">
      <c r="A537" s="3">
        <v>2200129</v>
      </c>
      <c r="B537" s="120" t="s">
        <v>1047</v>
      </c>
      <c r="C537" s="3" t="s">
        <v>207</v>
      </c>
      <c r="D537" s="3" t="s">
        <v>811</v>
      </c>
      <c r="E537" s="3" t="s">
        <v>911</v>
      </c>
    </row>
    <row r="538" spans="1:5">
      <c r="A538" s="3">
        <v>2200129</v>
      </c>
      <c r="B538" s="120" t="s">
        <v>1047</v>
      </c>
      <c r="C538" s="3" t="s">
        <v>322</v>
      </c>
      <c r="D538" s="3" t="s">
        <v>813</v>
      </c>
      <c r="E538" s="3" t="s">
        <v>911</v>
      </c>
    </row>
    <row r="539" spans="1:5">
      <c r="A539" s="3">
        <v>2200130</v>
      </c>
      <c r="B539" s="120" t="s">
        <v>1048</v>
      </c>
      <c r="C539" s="3" t="s">
        <v>207</v>
      </c>
      <c r="D539" s="3" t="s">
        <v>811</v>
      </c>
      <c r="E539" s="3" t="s">
        <v>911</v>
      </c>
    </row>
    <row r="540" spans="1:5" ht="26.4">
      <c r="A540" s="3">
        <v>2200131</v>
      </c>
      <c r="B540" s="121" t="s">
        <v>1049</v>
      </c>
      <c r="C540" s="3" t="s">
        <v>207</v>
      </c>
      <c r="D540" s="3" t="s">
        <v>811</v>
      </c>
      <c r="E540" s="3" t="s">
        <v>911</v>
      </c>
    </row>
    <row r="541" spans="1:5" ht="26.4">
      <c r="A541" s="3">
        <v>2200131</v>
      </c>
      <c r="B541" s="121" t="s">
        <v>1049</v>
      </c>
      <c r="C541" s="3" t="s">
        <v>322</v>
      </c>
      <c r="D541" s="3" t="s">
        <v>813</v>
      </c>
      <c r="E541" s="3" t="s">
        <v>911</v>
      </c>
    </row>
    <row r="542" spans="1:5">
      <c r="A542" s="3">
        <v>2400018</v>
      </c>
      <c r="B542" s="120" t="s">
        <v>1050</v>
      </c>
      <c r="C542" s="3" t="s">
        <v>207</v>
      </c>
      <c r="D542" s="3" t="s">
        <v>811</v>
      </c>
      <c r="E542" s="3" t="s">
        <v>1051</v>
      </c>
    </row>
    <row r="543" spans="1:5">
      <c r="A543" s="3">
        <v>2400018</v>
      </c>
      <c r="B543" s="120" t="s">
        <v>1050</v>
      </c>
      <c r="C543" s="3" t="s">
        <v>305</v>
      </c>
      <c r="D543" s="3" t="s">
        <v>817</v>
      </c>
      <c r="E543" s="3" t="s">
        <v>1052</v>
      </c>
    </row>
    <row r="544" spans="1:5">
      <c r="A544" s="3">
        <v>2400018</v>
      </c>
      <c r="B544" s="120" t="s">
        <v>1050</v>
      </c>
      <c r="C544" s="3" t="s">
        <v>814</v>
      </c>
      <c r="D544" s="3" t="s">
        <v>815</v>
      </c>
      <c r="E544" s="3" t="s">
        <v>1053</v>
      </c>
    </row>
    <row r="545" spans="1:5">
      <c r="A545" s="3">
        <v>2400026</v>
      </c>
      <c r="B545" s="120" t="s">
        <v>1054</v>
      </c>
      <c r="C545" s="3" t="s">
        <v>207</v>
      </c>
      <c r="D545" s="3" t="s">
        <v>811</v>
      </c>
      <c r="E545" s="3" t="s">
        <v>1051</v>
      </c>
    </row>
    <row r="546" spans="1:5">
      <c r="A546" s="3">
        <v>2400026</v>
      </c>
      <c r="B546" s="120" t="s">
        <v>1054</v>
      </c>
      <c r="C546" s="3" t="s">
        <v>305</v>
      </c>
      <c r="D546" s="3" t="s">
        <v>817</v>
      </c>
      <c r="E546" s="3" t="s">
        <v>1052</v>
      </c>
    </row>
    <row r="547" spans="1:5">
      <c r="A547" s="3">
        <v>2400026</v>
      </c>
      <c r="B547" s="120" t="s">
        <v>1054</v>
      </c>
      <c r="C547" s="3" t="s">
        <v>814</v>
      </c>
      <c r="D547" s="3" t="s">
        <v>815</v>
      </c>
      <c r="E547" s="3" t="s">
        <v>1053</v>
      </c>
    </row>
    <row r="548" spans="1:5">
      <c r="A548" s="3">
        <v>2400034</v>
      </c>
      <c r="B548" s="120" t="s">
        <v>1055</v>
      </c>
      <c r="C548" s="3" t="s">
        <v>207</v>
      </c>
      <c r="D548" s="3" t="s">
        <v>811</v>
      </c>
      <c r="E548" s="3" t="s">
        <v>1051</v>
      </c>
    </row>
    <row r="549" spans="1:5">
      <c r="A549" s="3">
        <v>2400034</v>
      </c>
      <c r="B549" s="120" t="s">
        <v>1055</v>
      </c>
      <c r="C549" s="3" t="s">
        <v>814</v>
      </c>
      <c r="D549" s="3" t="s">
        <v>815</v>
      </c>
      <c r="E549" s="3" t="s">
        <v>1053</v>
      </c>
    </row>
    <row r="550" spans="1:5">
      <c r="A550" s="3">
        <v>2400059</v>
      </c>
      <c r="B550" s="120" t="s">
        <v>1056</v>
      </c>
      <c r="C550" s="3" t="s">
        <v>207</v>
      </c>
      <c r="D550" s="3" t="s">
        <v>811</v>
      </c>
      <c r="E550" s="3" t="s">
        <v>1051</v>
      </c>
    </row>
    <row r="551" spans="1:5">
      <c r="A551" s="3">
        <v>2400059</v>
      </c>
      <c r="B551" s="120" t="s">
        <v>1056</v>
      </c>
      <c r="C551" s="3" t="s">
        <v>814</v>
      </c>
      <c r="D551" s="3" t="s">
        <v>815</v>
      </c>
      <c r="E551" s="3" t="s">
        <v>1053</v>
      </c>
    </row>
    <row r="552" spans="1:5">
      <c r="A552" s="3">
        <v>2400060</v>
      </c>
      <c r="B552" s="120" t="s">
        <v>1057</v>
      </c>
      <c r="C552" s="3" t="s">
        <v>207</v>
      </c>
      <c r="D552" s="3" t="s">
        <v>811</v>
      </c>
      <c r="E552" s="3" t="s">
        <v>911</v>
      </c>
    </row>
    <row r="553" spans="1:5">
      <c r="A553" s="3">
        <v>2400060</v>
      </c>
      <c r="B553" s="120" t="s">
        <v>1057</v>
      </c>
      <c r="C553" s="3" t="s">
        <v>322</v>
      </c>
      <c r="D553" s="3" t="s">
        <v>813</v>
      </c>
      <c r="E553" s="3" t="s">
        <v>911</v>
      </c>
    </row>
    <row r="554" spans="1:5">
      <c r="A554" s="3">
        <v>2400061</v>
      </c>
      <c r="B554" s="120" t="s">
        <v>1058</v>
      </c>
      <c r="C554" s="3" t="s">
        <v>207</v>
      </c>
      <c r="D554" s="3" t="s">
        <v>811</v>
      </c>
      <c r="E554" s="3" t="s">
        <v>911</v>
      </c>
    </row>
    <row r="555" spans="1:5">
      <c r="A555" s="3">
        <v>2400061</v>
      </c>
      <c r="B555" s="120" t="s">
        <v>1058</v>
      </c>
      <c r="C555" s="3" t="s">
        <v>322</v>
      </c>
      <c r="D555" s="3" t="s">
        <v>813</v>
      </c>
      <c r="E555" s="3" t="s">
        <v>911</v>
      </c>
    </row>
    <row r="556" spans="1:5">
      <c r="A556" s="3">
        <v>2400062</v>
      </c>
      <c r="B556" s="120" t="s">
        <v>1059</v>
      </c>
      <c r="C556" s="3" t="s">
        <v>207</v>
      </c>
      <c r="D556" s="3" t="s">
        <v>811</v>
      </c>
      <c r="E556" s="3" t="s">
        <v>911</v>
      </c>
    </row>
    <row r="557" spans="1:5">
      <c r="A557" s="3">
        <v>2400062</v>
      </c>
      <c r="B557" s="120" t="s">
        <v>1059</v>
      </c>
      <c r="C557" s="3" t="s">
        <v>322</v>
      </c>
      <c r="D557" s="3" t="s">
        <v>813</v>
      </c>
      <c r="E557" s="3" t="s">
        <v>911</v>
      </c>
    </row>
    <row r="558" spans="1:5">
      <c r="A558" s="3">
        <v>2400067</v>
      </c>
      <c r="B558" s="120" t="s">
        <v>1060</v>
      </c>
      <c r="C558" s="3" t="s">
        <v>207</v>
      </c>
      <c r="D558" s="3" t="s">
        <v>811</v>
      </c>
      <c r="E558" s="3" t="s">
        <v>1051</v>
      </c>
    </row>
    <row r="559" spans="1:5">
      <c r="A559" s="3">
        <v>2400067</v>
      </c>
      <c r="B559" s="120" t="s">
        <v>1060</v>
      </c>
      <c r="C559" s="3" t="s">
        <v>814</v>
      </c>
      <c r="D559" s="3" t="s">
        <v>815</v>
      </c>
      <c r="E559" s="3" t="s">
        <v>1053</v>
      </c>
    </row>
    <row r="560" spans="1:5" ht="26.4">
      <c r="A560" s="3">
        <v>2400075</v>
      </c>
      <c r="B560" s="121" t="s">
        <v>1061</v>
      </c>
      <c r="C560" s="3" t="s">
        <v>207</v>
      </c>
      <c r="D560" s="3" t="s">
        <v>811</v>
      </c>
      <c r="E560" s="3" t="s">
        <v>1051</v>
      </c>
    </row>
    <row r="561" spans="1:5" ht="26.4">
      <c r="A561" s="3">
        <v>2400075</v>
      </c>
      <c r="B561" s="121" t="s">
        <v>1062</v>
      </c>
      <c r="C561" s="3" t="s">
        <v>814</v>
      </c>
      <c r="D561" s="3" t="s">
        <v>815</v>
      </c>
      <c r="E561" s="3" t="s">
        <v>1053</v>
      </c>
    </row>
    <row r="562" spans="1:5" ht="26.4">
      <c r="A562" s="3">
        <v>2400075</v>
      </c>
      <c r="B562" s="121" t="s">
        <v>1062</v>
      </c>
      <c r="C562" s="3" t="s">
        <v>1063</v>
      </c>
      <c r="D562" s="3" t="s">
        <v>1064</v>
      </c>
      <c r="E562" s="3" t="s">
        <v>821</v>
      </c>
    </row>
    <row r="563" spans="1:5" ht="26.4">
      <c r="A563" s="3">
        <v>2400075</v>
      </c>
      <c r="B563" s="121" t="s">
        <v>1062</v>
      </c>
      <c r="C563" s="3" t="s">
        <v>1065</v>
      </c>
      <c r="D563" s="3" t="s">
        <v>1066</v>
      </c>
      <c r="E563" s="3" t="s">
        <v>821</v>
      </c>
    </row>
    <row r="564" spans="1:5">
      <c r="A564" s="3">
        <v>2400083</v>
      </c>
      <c r="B564" s="120" t="s">
        <v>1067</v>
      </c>
      <c r="C564" s="3" t="s">
        <v>207</v>
      </c>
      <c r="D564" s="3" t="s">
        <v>811</v>
      </c>
      <c r="E564" s="3" t="s">
        <v>1051</v>
      </c>
    </row>
    <row r="565" spans="1:5">
      <c r="A565" s="3">
        <v>2400083</v>
      </c>
      <c r="B565" s="120" t="s">
        <v>1067</v>
      </c>
      <c r="C565" s="3" t="s">
        <v>814</v>
      </c>
      <c r="D565" s="3" t="s">
        <v>815</v>
      </c>
      <c r="E565" s="3" t="s">
        <v>1053</v>
      </c>
    </row>
    <row r="566" spans="1:5">
      <c r="A566" s="3">
        <v>2400091</v>
      </c>
      <c r="B566" s="120" t="s">
        <v>1068</v>
      </c>
      <c r="C566" s="3" t="s">
        <v>207</v>
      </c>
      <c r="D566" s="3" t="s">
        <v>811</v>
      </c>
      <c r="E566" s="3" t="s">
        <v>1051</v>
      </c>
    </row>
    <row r="567" spans="1:5">
      <c r="A567" s="3">
        <v>2400091</v>
      </c>
      <c r="B567" s="120" t="s">
        <v>1068</v>
      </c>
      <c r="C567" s="3" t="s">
        <v>814</v>
      </c>
      <c r="D567" s="3" t="s">
        <v>815</v>
      </c>
      <c r="E567" s="3" t="s">
        <v>1053</v>
      </c>
    </row>
    <row r="568" spans="1:5">
      <c r="A568" s="3">
        <v>2400109</v>
      </c>
      <c r="B568" s="120" t="s">
        <v>1069</v>
      </c>
      <c r="C568" s="3" t="s">
        <v>207</v>
      </c>
      <c r="D568" s="3" t="s">
        <v>811</v>
      </c>
      <c r="E568" s="3" t="s">
        <v>1051</v>
      </c>
    </row>
    <row r="569" spans="1:5">
      <c r="A569" s="3">
        <v>2400109</v>
      </c>
      <c r="B569" s="120" t="s">
        <v>1069</v>
      </c>
      <c r="C569" s="3" t="s">
        <v>814</v>
      </c>
      <c r="D569" s="3" t="s">
        <v>815</v>
      </c>
      <c r="E569" s="3" t="s">
        <v>1053</v>
      </c>
    </row>
    <row r="570" spans="1:5">
      <c r="A570" s="3">
        <v>2400117</v>
      </c>
      <c r="B570" s="120" t="s">
        <v>874</v>
      </c>
      <c r="C570" s="3" t="s">
        <v>207</v>
      </c>
      <c r="D570" s="3" t="s">
        <v>811</v>
      </c>
      <c r="E570" s="3" t="s">
        <v>1051</v>
      </c>
    </row>
    <row r="571" spans="1:5">
      <c r="A571" s="3">
        <v>2400117</v>
      </c>
      <c r="B571" s="120" t="s">
        <v>874</v>
      </c>
      <c r="C571" s="3" t="s">
        <v>814</v>
      </c>
      <c r="D571" s="3" t="s">
        <v>815</v>
      </c>
      <c r="E571" s="3" t="s">
        <v>1053</v>
      </c>
    </row>
    <row r="572" spans="1:5">
      <c r="A572" s="3">
        <v>2400125</v>
      </c>
      <c r="B572" s="120" t="s">
        <v>1070</v>
      </c>
      <c r="C572" s="3" t="s">
        <v>207</v>
      </c>
      <c r="D572" s="3" t="s">
        <v>811</v>
      </c>
      <c r="E572" s="3" t="s">
        <v>1051</v>
      </c>
    </row>
    <row r="573" spans="1:5">
      <c r="A573" s="3">
        <v>2400125</v>
      </c>
      <c r="B573" s="3" t="s">
        <v>1070</v>
      </c>
      <c r="C573" s="3" t="s">
        <v>814</v>
      </c>
      <c r="D573" s="3" t="s">
        <v>815</v>
      </c>
      <c r="E573" s="3" t="s">
        <v>1053</v>
      </c>
    </row>
    <row r="574" spans="1:5">
      <c r="A574" s="3">
        <v>2400133</v>
      </c>
      <c r="B574" s="3" t="s">
        <v>1071</v>
      </c>
      <c r="C574" s="3" t="s">
        <v>207</v>
      </c>
      <c r="D574" s="3" t="s">
        <v>811</v>
      </c>
      <c r="E574" s="3" t="s">
        <v>1051</v>
      </c>
    </row>
    <row r="575" spans="1:5">
      <c r="A575" s="3">
        <v>2400133</v>
      </c>
      <c r="B575" s="3" t="s">
        <v>1071</v>
      </c>
      <c r="C575" s="3" t="s">
        <v>814</v>
      </c>
      <c r="D575" s="3" t="s">
        <v>815</v>
      </c>
      <c r="E575" s="3" t="s">
        <v>1053</v>
      </c>
    </row>
    <row r="576" spans="1:5">
      <c r="A576" s="3">
        <v>2400141</v>
      </c>
      <c r="B576" s="3" t="s">
        <v>1072</v>
      </c>
      <c r="C576" s="3" t="s">
        <v>207</v>
      </c>
      <c r="D576" s="3" t="s">
        <v>811</v>
      </c>
      <c r="E576" s="3" t="s">
        <v>1051</v>
      </c>
    </row>
    <row r="577" spans="1:5">
      <c r="A577" s="3">
        <v>2400141</v>
      </c>
      <c r="B577" s="3" t="s">
        <v>1072</v>
      </c>
      <c r="C577" s="3" t="s">
        <v>814</v>
      </c>
      <c r="D577" s="3" t="s">
        <v>815</v>
      </c>
      <c r="E577" s="3" t="s">
        <v>1053</v>
      </c>
    </row>
    <row r="578" spans="1:5">
      <c r="A578" s="3">
        <v>2400158</v>
      </c>
      <c r="B578" s="3" t="s">
        <v>1073</v>
      </c>
      <c r="C578" s="3" t="s">
        <v>207</v>
      </c>
      <c r="D578" s="3" t="s">
        <v>811</v>
      </c>
      <c r="E578" s="3" t="s">
        <v>1051</v>
      </c>
    </row>
    <row r="579" spans="1:5">
      <c r="A579" s="3">
        <v>2400158</v>
      </c>
      <c r="B579" s="3" t="s">
        <v>1073</v>
      </c>
      <c r="C579" s="3" t="s">
        <v>814</v>
      </c>
      <c r="D579" s="3" t="s">
        <v>815</v>
      </c>
      <c r="E579" s="3" t="s">
        <v>1053</v>
      </c>
    </row>
    <row r="580" spans="1:5">
      <c r="A580" s="3">
        <v>2400166</v>
      </c>
      <c r="B580" s="3" t="s">
        <v>1074</v>
      </c>
      <c r="C580" s="3" t="s">
        <v>207</v>
      </c>
      <c r="D580" s="3" t="s">
        <v>811</v>
      </c>
      <c r="E580" s="3" t="s">
        <v>1051</v>
      </c>
    </row>
    <row r="581" spans="1:5">
      <c r="A581" s="3">
        <v>2400166</v>
      </c>
      <c r="B581" s="3" t="s">
        <v>1074</v>
      </c>
      <c r="C581" s="3" t="s">
        <v>814</v>
      </c>
      <c r="D581" s="3" t="s">
        <v>815</v>
      </c>
      <c r="E581" s="3" t="s">
        <v>1053</v>
      </c>
    </row>
    <row r="582" spans="1:5">
      <c r="A582" s="3">
        <v>2400174</v>
      </c>
      <c r="B582" s="3" t="s">
        <v>1075</v>
      </c>
      <c r="C582" s="3" t="s">
        <v>207</v>
      </c>
      <c r="D582" s="3" t="s">
        <v>811</v>
      </c>
      <c r="E582" s="3" t="s">
        <v>1051</v>
      </c>
    </row>
    <row r="583" spans="1:5">
      <c r="A583" s="3">
        <v>2400174</v>
      </c>
      <c r="B583" s="3" t="s">
        <v>1075</v>
      </c>
      <c r="C583" s="3" t="s">
        <v>305</v>
      </c>
      <c r="D583" s="3" t="s">
        <v>817</v>
      </c>
      <c r="E583" s="3" t="s">
        <v>1052</v>
      </c>
    </row>
    <row r="584" spans="1:5">
      <c r="A584" s="3">
        <v>2400174</v>
      </c>
      <c r="B584" s="3" t="s">
        <v>1075</v>
      </c>
      <c r="C584" s="3" t="s">
        <v>814</v>
      </c>
      <c r="D584" s="3" t="s">
        <v>815</v>
      </c>
      <c r="E584" s="3" t="s">
        <v>1053</v>
      </c>
    </row>
    <row r="585" spans="1:5">
      <c r="A585" s="3">
        <v>2400182</v>
      </c>
      <c r="B585" s="3" t="s">
        <v>1076</v>
      </c>
      <c r="C585" s="3" t="s">
        <v>207</v>
      </c>
      <c r="D585" s="3" t="s">
        <v>811</v>
      </c>
      <c r="E585" s="3" t="s">
        <v>1051</v>
      </c>
    </row>
    <row r="586" spans="1:5">
      <c r="A586" s="3">
        <v>2400182</v>
      </c>
      <c r="B586" s="3" t="s">
        <v>1076</v>
      </c>
      <c r="C586" s="3" t="s">
        <v>814</v>
      </c>
      <c r="D586" s="3" t="s">
        <v>815</v>
      </c>
      <c r="E586" s="3" t="s">
        <v>1053</v>
      </c>
    </row>
    <row r="587" spans="1:5">
      <c r="A587" s="3">
        <v>2400190</v>
      </c>
      <c r="B587" s="3" t="s">
        <v>1077</v>
      </c>
      <c r="C587" s="3" t="s">
        <v>207</v>
      </c>
      <c r="D587" s="3" t="s">
        <v>811</v>
      </c>
      <c r="E587" s="3" t="s">
        <v>1051</v>
      </c>
    </row>
    <row r="588" spans="1:5">
      <c r="A588" s="3">
        <v>2400190</v>
      </c>
      <c r="B588" s="3" t="s">
        <v>1077</v>
      </c>
      <c r="C588" s="3" t="s">
        <v>814</v>
      </c>
      <c r="D588" s="3" t="s">
        <v>815</v>
      </c>
      <c r="E588" s="3" t="s">
        <v>1053</v>
      </c>
    </row>
    <row r="589" spans="1:5">
      <c r="A589" s="3">
        <v>2400208</v>
      </c>
      <c r="B589" s="3" t="s">
        <v>1078</v>
      </c>
      <c r="C589" s="3" t="s">
        <v>207</v>
      </c>
      <c r="D589" s="3" t="s">
        <v>811</v>
      </c>
      <c r="E589" s="3" t="s">
        <v>1079</v>
      </c>
    </row>
    <row r="590" spans="1:5">
      <c r="A590" s="3">
        <v>2400208</v>
      </c>
      <c r="B590" s="3" t="s">
        <v>1078</v>
      </c>
      <c r="C590" s="3" t="s">
        <v>814</v>
      </c>
      <c r="D590" s="3" t="s">
        <v>815</v>
      </c>
      <c r="E590" s="3" t="s">
        <v>1053</v>
      </c>
    </row>
    <row r="591" spans="1:5">
      <c r="A591" s="3">
        <v>2400216</v>
      </c>
      <c r="B591" s="3" t="s">
        <v>1080</v>
      </c>
      <c r="C591" s="3" t="s">
        <v>207</v>
      </c>
      <c r="D591" s="3" t="s">
        <v>811</v>
      </c>
      <c r="E591" s="3" t="s">
        <v>1051</v>
      </c>
    </row>
    <row r="592" spans="1:5">
      <c r="A592" s="3">
        <v>2400216</v>
      </c>
      <c r="B592" s="3" t="s">
        <v>1080</v>
      </c>
      <c r="C592" s="3" t="s">
        <v>814</v>
      </c>
      <c r="D592" s="3" t="s">
        <v>815</v>
      </c>
      <c r="E592" s="3" t="s">
        <v>1053</v>
      </c>
    </row>
    <row r="593" spans="1:5">
      <c r="A593" s="3">
        <v>2400224</v>
      </c>
      <c r="B593" s="3" t="s">
        <v>1081</v>
      </c>
      <c r="C593" s="3" t="s">
        <v>207</v>
      </c>
      <c r="D593" s="3" t="s">
        <v>811</v>
      </c>
      <c r="E593" s="3" t="s">
        <v>1079</v>
      </c>
    </row>
    <row r="594" spans="1:5">
      <c r="A594" s="3">
        <v>2400224</v>
      </c>
      <c r="B594" s="3" t="s">
        <v>1081</v>
      </c>
      <c r="C594" s="3" t="s">
        <v>814</v>
      </c>
      <c r="D594" s="3" t="s">
        <v>815</v>
      </c>
      <c r="E594" s="3" t="s">
        <v>1053</v>
      </c>
    </row>
    <row r="595" spans="1:5">
      <c r="A595" s="3">
        <v>2400232</v>
      </c>
      <c r="B595" s="3" t="s">
        <v>1082</v>
      </c>
      <c r="C595" s="3" t="s">
        <v>207</v>
      </c>
      <c r="D595" s="3" t="s">
        <v>811</v>
      </c>
      <c r="E595" s="3" t="s">
        <v>1051</v>
      </c>
    </row>
    <row r="596" spans="1:5">
      <c r="A596" s="3">
        <v>2400232</v>
      </c>
      <c r="B596" s="3" t="s">
        <v>1082</v>
      </c>
      <c r="C596" s="3" t="s">
        <v>814</v>
      </c>
      <c r="D596" s="3" t="s">
        <v>815</v>
      </c>
      <c r="E596" s="3" t="s">
        <v>1053</v>
      </c>
    </row>
    <row r="597" spans="1:5">
      <c r="A597" s="3">
        <v>2400240</v>
      </c>
      <c r="B597" s="3" t="s">
        <v>1083</v>
      </c>
      <c r="C597" s="3" t="s">
        <v>207</v>
      </c>
      <c r="D597" s="3" t="s">
        <v>811</v>
      </c>
      <c r="E597" s="3" t="s">
        <v>1079</v>
      </c>
    </row>
    <row r="598" spans="1:5">
      <c r="A598" s="3">
        <v>2400240</v>
      </c>
      <c r="B598" s="3" t="s">
        <v>1083</v>
      </c>
      <c r="C598" s="3" t="s">
        <v>814</v>
      </c>
      <c r="D598" s="3" t="s">
        <v>815</v>
      </c>
      <c r="E598" s="3" t="s">
        <v>1053</v>
      </c>
    </row>
    <row r="599" spans="1:5">
      <c r="A599" s="3">
        <v>2400257</v>
      </c>
      <c r="B599" s="3" t="s">
        <v>1084</v>
      </c>
      <c r="C599" s="3" t="s">
        <v>207</v>
      </c>
      <c r="D599" s="3" t="s">
        <v>811</v>
      </c>
      <c r="E599" s="3" t="s">
        <v>1051</v>
      </c>
    </row>
    <row r="600" spans="1:5">
      <c r="A600" s="3">
        <v>2400257</v>
      </c>
      <c r="B600" s="3" t="s">
        <v>1084</v>
      </c>
      <c r="C600" s="3" t="s">
        <v>814</v>
      </c>
      <c r="D600" s="3" t="s">
        <v>815</v>
      </c>
      <c r="E600" s="3" t="s">
        <v>1053</v>
      </c>
    </row>
    <row r="601" spans="1:5">
      <c r="A601" s="3">
        <v>2400265</v>
      </c>
      <c r="B601" s="120" t="s">
        <v>1085</v>
      </c>
      <c r="C601" s="3" t="s">
        <v>207</v>
      </c>
      <c r="D601" s="3" t="s">
        <v>811</v>
      </c>
      <c r="E601" s="3" t="s">
        <v>1051</v>
      </c>
    </row>
    <row r="602" spans="1:5">
      <c r="A602" s="3">
        <v>2400265</v>
      </c>
      <c r="B602" s="120" t="s">
        <v>1085</v>
      </c>
      <c r="C602" s="3" t="s">
        <v>814</v>
      </c>
      <c r="D602" s="3" t="s">
        <v>815</v>
      </c>
      <c r="E602" s="3" t="s">
        <v>1053</v>
      </c>
    </row>
    <row r="603" spans="1:5">
      <c r="A603" s="3">
        <v>2400273</v>
      </c>
      <c r="B603" s="120" t="s">
        <v>1086</v>
      </c>
      <c r="C603" s="3" t="s">
        <v>207</v>
      </c>
      <c r="D603" s="3" t="s">
        <v>811</v>
      </c>
      <c r="E603" s="3" t="s">
        <v>1051</v>
      </c>
    </row>
    <row r="604" spans="1:5">
      <c r="A604" s="3">
        <v>2400273</v>
      </c>
      <c r="B604" s="120" t="s">
        <v>1086</v>
      </c>
      <c r="C604" s="3" t="s">
        <v>814</v>
      </c>
      <c r="D604" s="3" t="s">
        <v>815</v>
      </c>
      <c r="E604" s="3" t="s">
        <v>1053</v>
      </c>
    </row>
    <row r="605" spans="1:5">
      <c r="A605" s="3">
        <v>2400281</v>
      </c>
      <c r="B605" s="120" t="s">
        <v>1087</v>
      </c>
      <c r="C605" s="3" t="s">
        <v>207</v>
      </c>
      <c r="D605" s="3" t="s">
        <v>811</v>
      </c>
      <c r="E605" s="3" t="s">
        <v>1051</v>
      </c>
    </row>
    <row r="606" spans="1:5">
      <c r="A606" s="3">
        <v>2400281</v>
      </c>
      <c r="B606" s="120" t="s">
        <v>1088</v>
      </c>
      <c r="C606" s="3" t="s">
        <v>814</v>
      </c>
      <c r="D606" s="3" t="s">
        <v>815</v>
      </c>
      <c r="E606" s="3" t="s">
        <v>1053</v>
      </c>
    </row>
    <row r="607" spans="1:5">
      <c r="A607" s="3">
        <v>2400299</v>
      </c>
      <c r="B607" s="120" t="s">
        <v>1089</v>
      </c>
      <c r="C607" s="3" t="s">
        <v>207</v>
      </c>
      <c r="D607" s="3" t="s">
        <v>811</v>
      </c>
      <c r="E607" s="3" t="s">
        <v>1051</v>
      </c>
    </row>
    <row r="608" spans="1:5">
      <c r="A608" s="3">
        <v>2400299</v>
      </c>
      <c r="B608" s="120" t="s">
        <v>1089</v>
      </c>
      <c r="C608" s="3" t="s">
        <v>814</v>
      </c>
      <c r="D608" s="3" t="s">
        <v>815</v>
      </c>
      <c r="E608" s="3" t="s">
        <v>1053</v>
      </c>
    </row>
    <row r="609" spans="1:5">
      <c r="A609" s="3">
        <v>2400307</v>
      </c>
      <c r="B609" s="120" t="s">
        <v>1090</v>
      </c>
      <c r="C609" s="3" t="s">
        <v>207</v>
      </c>
      <c r="D609" s="3" t="s">
        <v>811</v>
      </c>
      <c r="E609" s="3" t="s">
        <v>1051</v>
      </c>
    </row>
    <row r="610" spans="1:5">
      <c r="A610" s="3">
        <v>2400307</v>
      </c>
      <c r="B610" s="120" t="s">
        <v>1090</v>
      </c>
      <c r="C610" s="3" t="s">
        <v>814</v>
      </c>
      <c r="D610" s="3" t="s">
        <v>815</v>
      </c>
      <c r="E610" s="3" t="s">
        <v>1053</v>
      </c>
    </row>
    <row r="611" spans="1:5" ht="26.4">
      <c r="A611" s="3">
        <v>2400315</v>
      </c>
      <c r="B611" s="121" t="s">
        <v>1091</v>
      </c>
      <c r="C611" s="3" t="s">
        <v>207</v>
      </c>
      <c r="D611" s="3" t="s">
        <v>811</v>
      </c>
      <c r="E611" s="3" t="s">
        <v>1051</v>
      </c>
    </row>
    <row r="612" spans="1:5" ht="26.4">
      <c r="A612" s="3">
        <v>2400315</v>
      </c>
      <c r="B612" s="121" t="s">
        <v>1091</v>
      </c>
      <c r="C612" s="3" t="s">
        <v>814</v>
      </c>
      <c r="D612" s="3" t="s">
        <v>815</v>
      </c>
      <c r="E612" s="3" t="s">
        <v>1053</v>
      </c>
    </row>
    <row r="613" spans="1:5">
      <c r="A613" s="3">
        <v>2400323</v>
      </c>
      <c r="B613" s="120" t="s">
        <v>1092</v>
      </c>
      <c r="C613" s="3" t="s">
        <v>207</v>
      </c>
      <c r="D613" s="3" t="s">
        <v>811</v>
      </c>
      <c r="E613" s="3" t="s">
        <v>1051</v>
      </c>
    </row>
    <row r="614" spans="1:5">
      <c r="A614" s="3">
        <v>2400323</v>
      </c>
      <c r="B614" s="120" t="s">
        <v>1092</v>
      </c>
      <c r="C614" s="3" t="s">
        <v>814</v>
      </c>
      <c r="D614" s="3" t="s">
        <v>815</v>
      </c>
      <c r="E614" s="3" t="s">
        <v>1053</v>
      </c>
    </row>
    <row r="615" spans="1:5">
      <c r="A615" s="3">
        <v>2400331</v>
      </c>
      <c r="B615" s="120" t="s">
        <v>1093</v>
      </c>
      <c r="C615" s="3" t="s">
        <v>207</v>
      </c>
      <c r="D615" s="3" t="s">
        <v>811</v>
      </c>
      <c r="E615" s="3" t="s">
        <v>1051</v>
      </c>
    </row>
    <row r="616" spans="1:5">
      <c r="A616" s="3">
        <v>2400331</v>
      </c>
      <c r="B616" s="120" t="s">
        <v>1093</v>
      </c>
      <c r="C616" s="3" t="s">
        <v>814</v>
      </c>
      <c r="D616" s="3" t="s">
        <v>815</v>
      </c>
      <c r="E616" s="3" t="s">
        <v>1053</v>
      </c>
    </row>
    <row r="617" spans="1:5">
      <c r="A617" s="3">
        <v>2400349</v>
      </c>
      <c r="B617" s="120" t="s">
        <v>1094</v>
      </c>
      <c r="C617" s="3" t="s">
        <v>207</v>
      </c>
      <c r="D617" s="3" t="s">
        <v>811</v>
      </c>
      <c r="E617" s="3" t="s">
        <v>1079</v>
      </c>
    </row>
    <row r="618" spans="1:5">
      <c r="A618" s="3">
        <v>2400349</v>
      </c>
      <c r="B618" s="120" t="s">
        <v>1094</v>
      </c>
      <c r="C618" s="3" t="s">
        <v>814</v>
      </c>
      <c r="D618" s="3" t="s">
        <v>815</v>
      </c>
      <c r="E618" s="3" t="s">
        <v>1053</v>
      </c>
    </row>
    <row r="619" spans="1:5">
      <c r="A619" s="3">
        <v>2400356</v>
      </c>
      <c r="B619" s="120" t="s">
        <v>1095</v>
      </c>
      <c r="C619" s="3" t="s">
        <v>207</v>
      </c>
      <c r="D619" s="3" t="s">
        <v>811</v>
      </c>
      <c r="E619" s="3" t="s">
        <v>1051</v>
      </c>
    </row>
    <row r="620" spans="1:5">
      <c r="A620" s="3">
        <v>2400356</v>
      </c>
      <c r="B620" s="120" t="s">
        <v>1095</v>
      </c>
      <c r="C620" s="3" t="s">
        <v>814</v>
      </c>
      <c r="D620" s="3" t="s">
        <v>815</v>
      </c>
      <c r="E620" s="3" t="s">
        <v>1053</v>
      </c>
    </row>
    <row r="621" spans="1:5">
      <c r="A621" s="3">
        <v>2400364</v>
      </c>
      <c r="B621" s="120" t="s">
        <v>1096</v>
      </c>
      <c r="C621" s="3" t="s">
        <v>207</v>
      </c>
      <c r="D621" s="3" t="s">
        <v>811</v>
      </c>
      <c r="E621" s="3" t="s">
        <v>1079</v>
      </c>
    </row>
    <row r="622" spans="1:5">
      <c r="A622" s="3">
        <v>2400364</v>
      </c>
      <c r="B622" s="120" t="s">
        <v>1096</v>
      </c>
      <c r="C622" s="3" t="s">
        <v>814</v>
      </c>
      <c r="D622" s="3" t="s">
        <v>815</v>
      </c>
      <c r="E622" s="3" t="s">
        <v>1053</v>
      </c>
    </row>
    <row r="623" spans="1:5">
      <c r="A623" s="3">
        <v>2400372</v>
      </c>
      <c r="B623" s="120" t="s">
        <v>1097</v>
      </c>
      <c r="C623" s="3" t="s">
        <v>207</v>
      </c>
      <c r="D623" s="3" t="s">
        <v>811</v>
      </c>
      <c r="E623" s="3" t="s">
        <v>1051</v>
      </c>
    </row>
    <row r="624" spans="1:5">
      <c r="A624" s="3">
        <v>2400372</v>
      </c>
      <c r="B624" s="120" t="s">
        <v>1098</v>
      </c>
      <c r="C624" s="3" t="s">
        <v>814</v>
      </c>
      <c r="D624" s="3" t="s">
        <v>815</v>
      </c>
      <c r="E624" s="3" t="s">
        <v>1053</v>
      </c>
    </row>
    <row r="625" spans="1:5">
      <c r="A625" s="3">
        <v>2400380</v>
      </c>
      <c r="B625" s="120" t="s">
        <v>1099</v>
      </c>
      <c r="C625" s="3" t="s">
        <v>207</v>
      </c>
      <c r="D625" s="3" t="s">
        <v>811</v>
      </c>
      <c r="E625" s="3" t="s">
        <v>1051</v>
      </c>
    </row>
    <row r="626" spans="1:5">
      <c r="A626" s="3">
        <v>2400380</v>
      </c>
      <c r="B626" s="120" t="s">
        <v>1099</v>
      </c>
      <c r="C626" s="3" t="s">
        <v>814</v>
      </c>
      <c r="D626" s="3" t="s">
        <v>815</v>
      </c>
      <c r="E626" s="3" t="s">
        <v>1053</v>
      </c>
    </row>
    <row r="627" spans="1:5">
      <c r="A627" s="3">
        <v>2400398</v>
      </c>
      <c r="B627" s="120" t="s">
        <v>1100</v>
      </c>
      <c r="C627" s="3" t="s">
        <v>207</v>
      </c>
      <c r="D627" s="3" t="s">
        <v>811</v>
      </c>
      <c r="E627" s="3" t="s">
        <v>1051</v>
      </c>
    </row>
    <row r="628" spans="1:5">
      <c r="A628" s="3">
        <v>2400398</v>
      </c>
      <c r="B628" s="3" t="s">
        <v>1100</v>
      </c>
      <c r="C628" s="3" t="s">
        <v>814</v>
      </c>
      <c r="D628" s="3" t="s">
        <v>815</v>
      </c>
      <c r="E628" s="3" t="s">
        <v>1053</v>
      </c>
    </row>
    <row r="629" spans="1:5">
      <c r="A629" s="3">
        <v>2400414</v>
      </c>
      <c r="B629" s="3" t="s">
        <v>1101</v>
      </c>
      <c r="C629" s="3" t="s">
        <v>207</v>
      </c>
      <c r="D629" s="3" t="s">
        <v>811</v>
      </c>
      <c r="E629" s="3" t="s">
        <v>1051</v>
      </c>
    </row>
    <row r="630" spans="1:5">
      <c r="A630" s="3">
        <v>2400414</v>
      </c>
      <c r="B630" s="3" t="s">
        <v>1101</v>
      </c>
      <c r="C630" s="3" t="s">
        <v>814</v>
      </c>
      <c r="D630" s="3" t="s">
        <v>815</v>
      </c>
      <c r="E630" s="3" t="s">
        <v>1053</v>
      </c>
    </row>
    <row r="631" spans="1:5">
      <c r="A631" s="3">
        <v>2400422</v>
      </c>
      <c r="B631" s="3" t="s">
        <v>1102</v>
      </c>
      <c r="C631" s="3" t="s">
        <v>207</v>
      </c>
      <c r="D631" s="3" t="s">
        <v>811</v>
      </c>
      <c r="E631" s="3" t="s">
        <v>1051</v>
      </c>
    </row>
    <row r="632" spans="1:5">
      <c r="A632" s="3">
        <v>2400422</v>
      </c>
      <c r="B632" s="3" t="s">
        <v>1102</v>
      </c>
      <c r="C632" s="3" t="s">
        <v>814</v>
      </c>
      <c r="D632" s="3" t="s">
        <v>815</v>
      </c>
      <c r="E632" s="3" t="s">
        <v>1053</v>
      </c>
    </row>
    <row r="633" spans="1:5">
      <c r="A633" s="3">
        <v>2400430</v>
      </c>
      <c r="B633" s="3" t="s">
        <v>1103</v>
      </c>
      <c r="C633" s="3" t="s">
        <v>207</v>
      </c>
      <c r="D633" s="3" t="s">
        <v>811</v>
      </c>
      <c r="E633" s="3" t="s">
        <v>1051</v>
      </c>
    </row>
    <row r="634" spans="1:5">
      <c r="A634" s="3">
        <v>2400430</v>
      </c>
      <c r="B634" s="3" t="s">
        <v>1103</v>
      </c>
      <c r="C634" s="3" t="s">
        <v>814</v>
      </c>
      <c r="D634" s="3" t="s">
        <v>815</v>
      </c>
      <c r="E634" s="3" t="s">
        <v>1053</v>
      </c>
    </row>
    <row r="635" spans="1:5">
      <c r="A635" s="3">
        <v>2400448</v>
      </c>
      <c r="B635" s="3" t="s">
        <v>1104</v>
      </c>
      <c r="C635" s="3" t="s">
        <v>207</v>
      </c>
      <c r="D635" s="3" t="s">
        <v>811</v>
      </c>
      <c r="E635" s="3" t="s">
        <v>1079</v>
      </c>
    </row>
    <row r="636" spans="1:5">
      <c r="A636" s="3">
        <v>2400448</v>
      </c>
      <c r="B636" s="3" t="s">
        <v>1104</v>
      </c>
      <c r="C636" s="3" t="s">
        <v>814</v>
      </c>
      <c r="D636" s="3" t="s">
        <v>815</v>
      </c>
      <c r="E636" s="3" t="s">
        <v>1053</v>
      </c>
    </row>
    <row r="637" spans="1:5">
      <c r="A637" s="3">
        <v>2400455</v>
      </c>
      <c r="B637" s="3" t="s">
        <v>1105</v>
      </c>
      <c r="C637" s="3" t="s">
        <v>207</v>
      </c>
      <c r="D637" s="3" t="s">
        <v>811</v>
      </c>
      <c r="E637" s="3" t="s">
        <v>1051</v>
      </c>
    </row>
    <row r="638" spans="1:5">
      <c r="A638" s="3">
        <v>2400455</v>
      </c>
      <c r="B638" s="3" t="s">
        <v>1105</v>
      </c>
      <c r="C638" s="3" t="s">
        <v>814</v>
      </c>
      <c r="D638" s="3" t="s">
        <v>815</v>
      </c>
      <c r="E638" s="3" t="s">
        <v>1053</v>
      </c>
    </row>
    <row r="639" spans="1:5">
      <c r="A639" s="3">
        <v>2400463</v>
      </c>
      <c r="B639" s="3" t="s">
        <v>1106</v>
      </c>
      <c r="C639" s="3" t="s">
        <v>207</v>
      </c>
      <c r="D639" s="3" t="s">
        <v>811</v>
      </c>
      <c r="E639" s="3" t="s">
        <v>1051</v>
      </c>
    </row>
    <row r="640" spans="1:5">
      <c r="A640" s="3">
        <v>2400463</v>
      </c>
      <c r="B640" s="3" t="s">
        <v>1106</v>
      </c>
      <c r="C640" s="3" t="s">
        <v>814</v>
      </c>
      <c r="D640" s="3" t="s">
        <v>815</v>
      </c>
      <c r="E640" s="3" t="s">
        <v>1053</v>
      </c>
    </row>
    <row r="641" spans="1:5">
      <c r="A641" s="3">
        <v>2400471</v>
      </c>
      <c r="B641" s="3" t="s">
        <v>1107</v>
      </c>
      <c r="C641" s="3" t="s">
        <v>207</v>
      </c>
      <c r="D641" s="3" t="s">
        <v>811</v>
      </c>
      <c r="E641" s="3" t="s">
        <v>1051</v>
      </c>
    </row>
    <row r="642" spans="1:5">
      <c r="A642" s="3">
        <v>2400471</v>
      </c>
      <c r="B642" s="3" t="s">
        <v>1107</v>
      </c>
      <c r="C642" s="3" t="s">
        <v>305</v>
      </c>
      <c r="D642" s="3" t="s">
        <v>817</v>
      </c>
      <c r="E642" s="3" t="s">
        <v>1052</v>
      </c>
    </row>
    <row r="643" spans="1:5">
      <c r="A643" s="3">
        <v>2400471</v>
      </c>
      <c r="B643" s="3" t="s">
        <v>1107</v>
      </c>
      <c r="C643" s="3" t="s">
        <v>814</v>
      </c>
      <c r="D643" s="3" t="s">
        <v>815</v>
      </c>
      <c r="E643" s="3" t="s">
        <v>1053</v>
      </c>
    </row>
    <row r="644" spans="1:5">
      <c r="A644" s="3">
        <v>2400489</v>
      </c>
      <c r="B644" s="3" t="s">
        <v>1108</v>
      </c>
      <c r="C644" s="3" t="s">
        <v>207</v>
      </c>
      <c r="D644" s="3" t="s">
        <v>811</v>
      </c>
      <c r="E644" s="3" t="s">
        <v>1051</v>
      </c>
    </row>
    <row r="645" spans="1:5">
      <c r="A645" s="3">
        <v>2400489</v>
      </c>
      <c r="B645" s="3" t="s">
        <v>1108</v>
      </c>
      <c r="C645" s="3" t="s">
        <v>305</v>
      </c>
      <c r="D645" s="3" t="s">
        <v>817</v>
      </c>
      <c r="E645" s="3" t="s">
        <v>1052</v>
      </c>
    </row>
    <row r="646" spans="1:5">
      <c r="A646" s="3">
        <v>2400489</v>
      </c>
      <c r="B646" s="3" t="s">
        <v>1108</v>
      </c>
      <c r="C646" s="3" t="s">
        <v>814</v>
      </c>
      <c r="D646" s="3" t="s">
        <v>815</v>
      </c>
      <c r="E646" s="3" t="s">
        <v>1053</v>
      </c>
    </row>
    <row r="647" spans="1:5">
      <c r="A647" s="3">
        <v>2400497</v>
      </c>
      <c r="B647" s="3" t="s">
        <v>1109</v>
      </c>
      <c r="C647" s="3" t="s">
        <v>207</v>
      </c>
      <c r="D647" s="3" t="s">
        <v>811</v>
      </c>
      <c r="E647" s="3" t="s">
        <v>1051</v>
      </c>
    </row>
    <row r="648" spans="1:5">
      <c r="A648" s="3">
        <v>2400497</v>
      </c>
      <c r="B648" s="3" t="s">
        <v>1109</v>
      </c>
      <c r="C648" s="3" t="s">
        <v>305</v>
      </c>
      <c r="D648" s="3" t="s">
        <v>817</v>
      </c>
      <c r="E648" s="3" t="s">
        <v>1052</v>
      </c>
    </row>
    <row r="649" spans="1:5">
      <c r="A649" s="3">
        <v>2400497</v>
      </c>
      <c r="B649" s="3" t="s">
        <v>1109</v>
      </c>
      <c r="C649" s="3" t="s">
        <v>814</v>
      </c>
      <c r="D649" s="3" t="s">
        <v>815</v>
      </c>
      <c r="E649" s="3" t="s">
        <v>1053</v>
      </c>
    </row>
    <row r="650" spans="1:5">
      <c r="A650" s="3">
        <v>2400505</v>
      </c>
      <c r="B650" s="3" t="s">
        <v>1110</v>
      </c>
      <c r="C650" s="3" t="s">
        <v>207</v>
      </c>
      <c r="D650" s="3" t="s">
        <v>811</v>
      </c>
      <c r="E650" s="3" t="s">
        <v>1051</v>
      </c>
    </row>
    <row r="651" spans="1:5">
      <c r="A651" s="3">
        <v>2400505</v>
      </c>
      <c r="B651" s="3" t="s">
        <v>1110</v>
      </c>
      <c r="C651" s="3" t="s">
        <v>814</v>
      </c>
      <c r="D651" s="3" t="s">
        <v>815</v>
      </c>
      <c r="E651" s="3" t="s">
        <v>1053</v>
      </c>
    </row>
    <row r="652" spans="1:5">
      <c r="A652" s="3">
        <v>2400513</v>
      </c>
      <c r="B652" s="3" t="s">
        <v>1111</v>
      </c>
      <c r="C652" s="3" t="s">
        <v>207</v>
      </c>
      <c r="D652" s="3" t="s">
        <v>811</v>
      </c>
      <c r="E652" s="3" t="s">
        <v>1051</v>
      </c>
    </row>
    <row r="653" spans="1:5">
      <c r="A653" s="3">
        <v>2400513</v>
      </c>
      <c r="B653" s="3" t="s">
        <v>1111</v>
      </c>
      <c r="C653" s="3" t="s">
        <v>814</v>
      </c>
      <c r="D653" s="3" t="s">
        <v>815</v>
      </c>
      <c r="E653" s="3" t="s">
        <v>1053</v>
      </c>
    </row>
    <row r="654" spans="1:5">
      <c r="A654" s="3">
        <v>2400521</v>
      </c>
      <c r="B654" s="3" t="s">
        <v>1112</v>
      </c>
      <c r="C654" s="3" t="s">
        <v>207</v>
      </c>
      <c r="D654" s="3" t="s">
        <v>811</v>
      </c>
      <c r="E654" s="3" t="s">
        <v>1051</v>
      </c>
    </row>
    <row r="655" spans="1:5">
      <c r="A655" s="3">
        <v>2400521</v>
      </c>
      <c r="B655" s="3" t="s">
        <v>1112</v>
      </c>
      <c r="C655" s="3" t="s">
        <v>814</v>
      </c>
      <c r="D655" s="3" t="s">
        <v>815</v>
      </c>
      <c r="E655" s="3" t="s">
        <v>1053</v>
      </c>
    </row>
    <row r="656" spans="1:5">
      <c r="A656" s="3">
        <v>2400539</v>
      </c>
      <c r="B656" s="3" t="s">
        <v>1113</v>
      </c>
      <c r="C656" s="3" t="s">
        <v>207</v>
      </c>
      <c r="D656" s="3" t="s">
        <v>811</v>
      </c>
      <c r="E656" s="3" t="s">
        <v>1051</v>
      </c>
    </row>
    <row r="657" spans="1:5">
      <c r="A657" s="3">
        <v>2400539</v>
      </c>
      <c r="B657" s="3" t="s">
        <v>1113</v>
      </c>
      <c r="C657" s="3" t="s">
        <v>814</v>
      </c>
      <c r="D657" s="3" t="s">
        <v>815</v>
      </c>
      <c r="E657" s="3" t="s">
        <v>1053</v>
      </c>
    </row>
    <row r="658" spans="1:5">
      <c r="A658" s="3">
        <v>2400547</v>
      </c>
      <c r="B658" s="3" t="s">
        <v>1114</v>
      </c>
      <c r="C658" s="3" t="s">
        <v>207</v>
      </c>
      <c r="D658" s="3" t="s">
        <v>811</v>
      </c>
      <c r="E658" s="3" t="s">
        <v>1051</v>
      </c>
    </row>
    <row r="659" spans="1:5">
      <c r="A659" s="3">
        <v>2400547</v>
      </c>
      <c r="B659" s="3" t="s">
        <v>1114</v>
      </c>
      <c r="C659" s="3" t="s">
        <v>305</v>
      </c>
      <c r="D659" s="3" t="s">
        <v>817</v>
      </c>
      <c r="E659" s="3" t="s">
        <v>1052</v>
      </c>
    </row>
    <row r="660" spans="1:5">
      <c r="A660" s="3">
        <v>2400547</v>
      </c>
      <c r="B660" s="3" t="s">
        <v>1114</v>
      </c>
      <c r="C660" s="3" t="s">
        <v>814</v>
      </c>
      <c r="D660" s="3" t="s">
        <v>815</v>
      </c>
      <c r="E660" s="3" t="s">
        <v>1053</v>
      </c>
    </row>
    <row r="661" spans="1:5">
      <c r="A661" s="3">
        <v>2400554</v>
      </c>
      <c r="B661" s="3" t="s">
        <v>1115</v>
      </c>
      <c r="C661" s="3" t="s">
        <v>207</v>
      </c>
      <c r="D661" s="3" t="s">
        <v>811</v>
      </c>
      <c r="E661" s="3" t="s">
        <v>1051</v>
      </c>
    </row>
    <row r="662" spans="1:5">
      <c r="A662" s="3">
        <v>2400554</v>
      </c>
      <c r="B662" s="3" t="s">
        <v>1115</v>
      </c>
      <c r="C662" s="3" t="s">
        <v>305</v>
      </c>
      <c r="D662" s="3" t="s">
        <v>817</v>
      </c>
      <c r="E662" s="3" t="s">
        <v>1052</v>
      </c>
    </row>
    <row r="663" spans="1:5">
      <c r="A663" s="3">
        <v>2400554</v>
      </c>
      <c r="B663" s="3" t="s">
        <v>1115</v>
      </c>
      <c r="C663" s="3" t="s">
        <v>814</v>
      </c>
      <c r="D663" s="3" t="s">
        <v>815</v>
      </c>
      <c r="E663" s="3" t="s">
        <v>1053</v>
      </c>
    </row>
    <row r="664" spans="1:5">
      <c r="A664" s="3">
        <v>2400562</v>
      </c>
      <c r="B664" s="3" t="s">
        <v>1116</v>
      </c>
      <c r="C664" s="3" t="s">
        <v>207</v>
      </c>
      <c r="D664" s="3" t="s">
        <v>811</v>
      </c>
      <c r="E664" s="3" t="s">
        <v>1051</v>
      </c>
    </row>
    <row r="665" spans="1:5">
      <c r="A665" s="3">
        <v>2400562</v>
      </c>
      <c r="B665" s="3" t="s">
        <v>1116</v>
      </c>
      <c r="C665" s="3" t="s">
        <v>814</v>
      </c>
      <c r="D665" s="3" t="s">
        <v>815</v>
      </c>
      <c r="E665" s="3" t="s">
        <v>1053</v>
      </c>
    </row>
    <row r="666" spans="1:5">
      <c r="A666" s="3">
        <v>2400570</v>
      </c>
      <c r="B666" s="3" t="s">
        <v>1117</v>
      </c>
      <c r="C666" s="3" t="s">
        <v>207</v>
      </c>
      <c r="D666" s="3" t="s">
        <v>811</v>
      </c>
      <c r="E666" s="3" t="s">
        <v>1051</v>
      </c>
    </row>
    <row r="667" spans="1:5">
      <c r="A667" s="3">
        <v>2400570</v>
      </c>
      <c r="B667" s="3" t="s">
        <v>1117</v>
      </c>
      <c r="C667" s="3" t="s">
        <v>814</v>
      </c>
      <c r="D667" s="3" t="s">
        <v>815</v>
      </c>
      <c r="E667" s="3" t="s">
        <v>1053</v>
      </c>
    </row>
    <row r="668" spans="1:5">
      <c r="A668" s="3">
        <v>2400588</v>
      </c>
      <c r="B668" s="3" t="s">
        <v>1118</v>
      </c>
      <c r="C668" s="3" t="s">
        <v>207</v>
      </c>
      <c r="D668" s="3" t="s">
        <v>811</v>
      </c>
      <c r="E668" s="3" t="s">
        <v>1051</v>
      </c>
    </row>
    <row r="669" spans="1:5">
      <c r="A669" s="3">
        <v>2400588</v>
      </c>
      <c r="B669" s="3" t="s">
        <v>1118</v>
      </c>
      <c r="C669" s="3" t="s">
        <v>814</v>
      </c>
      <c r="D669" s="3" t="s">
        <v>815</v>
      </c>
      <c r="E669" s="3" t="s">
        <v>1053</v>
      </c>
    </row>
    <row r="670" spans="1:5">
      <c r="A670" s="3">
        <v>2400596</v>
      </c>
      <c r="B670" s="3" t="s">
        <v>1119</v>
      </c>
      <c r="C670" s="3" t="s">
        <v>207</v>
      </c>
      <c r="D670" s="3" t="s">
        <v>811</v>
      </c>
      <c r="E670" s="3" t="s">
        <v>1051</v>
      </c>
    </row>
    <row r="671" spans="1:5">
      <c r="A671" s="3">
        <v>2400596</v>
      </c>
      <c r="B671" s="3" t="s">
        <v>1119</v>
      </c>
      <c r="C671" s="3" t="s">
        <v>814</v>
      </c>
      <c r="D671" s="3" t="s">
        <v>815</v>
      </c>
      <c r="E671" s="3" t="s">
        <v>1053</v>
      </c>
    </row>
    <row r="672" spans="1:5">
      <c r="A672" s="3">
        <v>2400604</v>
      </c>
      <c r="B672" s="3" t="s">
        <v>1120</v>
      </c>
      <c r="C672" s="3" t="s">
        <v>207</v>
      </c>
      <c r="D672" s="3" t="s">
        <v>811</v>
      </c>
      <c r="E672" s="3" t="s">
        <v>1051</v>
      </c>
    </row>
    <row r="673" spans="1:5">
      <c r="A673" s="3">
        <v>2400604</v>
      </c>
      <c r="B673" s="3" t="s">
        <v>1120</v>
      </c>
      <c r="C673" s="3" t="s">
        <v>814</v>
      </c>
      <c r="D673" s="3" t="s">
        <v>815</v>
      </c>
      <c r="E673" s="3" t="s">
        <v>1053</v>
      </c>
    </row>
    <row r="674" spans="1:5">
      <c r="A674" s="3">
        <v>2400612</v>
      </c>
      <c r="B674" s="3" t="s">
        <v>1121</v>
      </c>
      <c r="C674" s="3" t="s">
        <v>207</v>
      </c>
      <c r="D674" s="3" t="s">
        <v>811</v>
      </c>
      <c r="E674" s="3" t="s">
        <v>1051</v>
      </c>
    </row>
    <row r="675" spans="1:5">
      <c r="A675" s="3">
        <v>2400612</v>
      </c>
      <c r="B675" s="3" t="s">
        <v>1121</v>
      </c>
      <c r="C675" s="3" t="s">
        <v>814</v>
      </c>
      <c r="D675" s="3" t="s">
        <v>815</v>
      </c>
      <c r="E675" s="3" t="s">
        <v>1053</v>
      </c>
    </row>
    <row r="676" spans="1:5">
      <c r="A676" s="3">
        <v>2400620</v>
      </c>
      <c r="B676" s="3" t="s">
        <v>1122</v>
      </c>
      <c r="C676" s="3" t="s">
        <v>207</v>
      </c>
      <c r="D676" s="3" t="s">
        <v>811</v>
      </c>
      <c r="E676" s="3" t="s">
        <v>1051</v>
      </c>
    </row>
    <row r="677" spans="1:5">
      <c r="A677" s="3">
        <v>2400620</v>
      </c>
      <c r="B677" s="3" t="s">
        <v>1122</v>
      </c>
      <c r="C677" s="3" t="s">
        <v>814</v>
      </c>
      <c r="D677" s="3" t="s">
        <v>815</v>
      </c>
      <c r="E677" s="3" t="s">
        <v>1053</v>
      </c>
    </row>
    <row r="678" spans="1:5">
      <c r="A678" s="3">
        <v>2400638</v>
      </c>
      <c r="B678" s="3" t="s">
        <v>1123</v>
      </c>
      <c r="C678" s="3" t="s">
        <v>207</v>
      </c>
      <c r="D678" s="3" t="s">
        <v>811</v>
      </c>
      <c r="E678" s="3" t="s">
        <v>1051</v>
      </c>
    </row>
    <row r="679" spans="1:5">
      <c r="A679" s="3">
        <v>2400638</v>
      </c>
      <c r="B679" s="3" t="s">
        <v>1123</v>
      </c>
      <c r="C679" s="3" t="s">
        <v>305</v>
      </c>
      <c r="D679" s="3" t="s">
        <v>817</v>
      </c>
      <c r="E679" s="3" t="s">
        <v>1052</v>
      </c>
    </row>
    <row r="680" spans="1:5">
      <c r="A680" s="3">
        <v>2400638</v>
      </c>
      <c r="B680" s="3" t="s">
        <v>1123</v>
      </c>
      <c r="C680" s="3" t="s">
        <v>814</v>
      </c>
      <c r="D680" s="3" t="s">
        <v>815</v>
      </c>
      <c r="E680" s="3" t="s">
        <v>1053</v>
      </c>
    </row>
    <row r="681" spans="1:5">
      <c r="A681" s="3">
        <v>2400646</v>
      </c>
      <c r="B681" s="3" t="s">
        <v>1124</v>
      </c>
      <c r="C681" s="3" t="s">
        <v>207</v>
      </c>
      <c r="D681" s="3" t="s">
        <v>811</v>
      </c>
      <c r="E681" s="3" t="s">
        <v>1051</v>
      </c>
    </row>
    <row r="682" spans="1:5">
      <c r="A682" s="3">
        <v>2400646</v>
      </c>
      <c r="B682" s="3" t="s">
        <v>1124</v>
      </c>
      <c r="C682" s="3" t="s">
        <v>305</v>
      </c>
      <c r="D682" s="3" t="s">
        <v>817</v>
      </c>
      <c r="E682" s="3" t="s">
        <v>1052</v>
      </c>
    </row>
    <row r="683" spans="1:5">
      <c r="A683" s="3">
        <v>2400646</v>
      </c>
      <c r="B683" s="3" t="s">
        <v>1124</v>
      </c>
      <c r="C683" s="3" t="s">
        <v>814</v>
      </c>
      <c r="D683" s="3" t="s">
        <v>815</v>
      </c>
      <c r="E683" s="3" t="s">
        <v>1053</v>
      </c>
    </row>
    <row r="684" spans="1:5">
      <c r="A684" s="3">
        <v>2400653</v>
      </c>
      <c r="B684" s="3" t="s">
        <v>1125</v>
      </c>
      <c r="C684" s="3" t="s">
        <v>207</v>
      </c>
      <c r="D684" s="3" t="s">
        <v>811</v>
      </c>
      <c r="E684" s="3" t="s">
        <v>1051</v>
      </c>
    </row>
    <row r="685" spans="1:5">
      <c r="A685" s="3">
        <v>2400653</v>
      </c>
      <c r="B685" s="3" t="s">
        <v>1125</v>
      </c>
      <c r="C685" s="3" t="s">
        <v>305</v>
      </c>
      <c r="D685" s="3" t="s">
        <v>817</v>
      </c>
      <c r="E685" s="3" t="s">
        <v>1052</v>
      </c>
    </row>
    <row r="686" spans="1:5">
      <c r="A686" s="3">
        <v>2400653</v>
      </c>
      <c r="B686" s="3" t="s">
        <v>1125</v>
      </c>
      <c r="C686" s="3" t="s">
        <v>814</v>
      </c>
      <c r="D686" s="3" t="s">
        <v>815</v>
      </c>
      <c r="E686" s="3" t="s">
        <v>1053</v>
      </c>
    </row>
    <row r="687" spans="1:5">
      <c r="A687" s="3">
        <v>2400661</v>
      </c>
      <c r="B687" s="3" t="s">
        <v>1126</v>
      </c>
      <c r="C687" s="3" t="s">
        <v>207</v>
      </c>
      <c r="D687" s="3" t="s">
        <v>811</v>
      </c>
      <c r="E687" s="3" t="s">
        <v>1051</v>
      </c>
    </row>
    <row r="688" spans="1:5">
      <c r="A688" s="3">
        <v>2400661</v>
      </c>
      <c r="B688" s="3" t="s">
        <v>1126</v>
      </c>
      <c r="C688" s="3" t="s">
        <v>814</v>
      </c>
      <c r="D688" s="3" t="s">
        <v>815</v>
      </c>
      <c r="E688" s="3" t="s">
        <v>1053</v>
      </c>
    </row>
    <row r="689" spans="1:5">
      <c r="A689" s="3">
        <v>2400679</v>
      </c>
      <c r="B689" s="3" t="s">
        <v>1127</v>
      </c>
      <c r="C689" s="3" t="s">
        <v>207</v>
      </c>
      <c r="D689" s="3" t="s">
        <v>811</v>
      </c>
      <c r="E689" s="3" t="s">
        <v>1051</v>
      </c>
    </row>
    <row r="690" spans="1:5">
      <c r="A690" s="3">
        <v>2400679</v>
      </c>
      <c r="B690" s="3" t="s">
        <v>1127</v>
      </c>
      <c r="C690" s="3" t="s">
        <v>305</v>
      </c>
      <c r="D690" s="3" t="s">
        <v>817</v>
      </c>
      <c r="E690" s="3" t="s">
        <v>1052</v>
      </c>
    </row>
    <row r="691" spans="1:5">
      <c r="A691" s="3">
        <v>2400679</v>
      </c>
      <c r="B691" s="3" t="s">
        <v>1127</v>
      </c>
      <c r="C691" s="3" t="s">
        <v>814</v>
      </c>
      <c r="D691" s="3" t="s">
        <v>815</v>
      </c>
      <c r="E691" s="3" t="s">
        <v>1053</v>
      </c>
    </row>
    <row r="692" spans="1:5">
      <c r="A692" s="3">
        <v>2400687</v>
      </c>
      <c r="B692" s="3" t="s">
        <v>1128</v>
      </c>
      <c r="C692" s="3" t="s">
        <v>207</v>
      </c>
      <c r="D692" s="3" t="s">
        <v>811</v>
      </c>
      <c r="E692" s="3" t="s">
        <v>1051</v>
      </c>
    </row>
    <row r="693" spans="1:5">
      <c r="A693" s="3">
        <v>2400687</v>
      </c>
      <c r="B693" s="3" t="s">
        <v>1128</v>
      </c>
      <c r="C693" s="3" t="s">
        <v>814</v>
      </c>
      <c r="D693" s="3" t="s">
        <v>815</v>
      </c>
      <c r="E693" s="3" t="s">
        <v>1053</v>
      </c>
    </row>
    <row r="694" spans="1:5">
      <c r="A694" s="3">
        <v>2400695</v>
      </c>
      <c r="B694" s="3" t="s">
        <v>1129</v>
      </c>
      <c r="C694" s="3" t="s">
        <v>207</v>
      </c>
      <c r="D694" s="3" t="s">
        <v>811</v>
      </c>
      <c r="E694" s="3" t="s">
        <v>1051</v>
      </c>
    </row>
    <row r="695" spans="1:5">
      <c r="A695" s="3">
        <v>2400695</v>
      </c>
      <c r="B695" s="3" t="s">
        <v>1129</v>
      </c>
      <c r="C695" s="3" t="s">
        <v>814</v>
      </c>
      <c r="D695" s="3" t="s">
        <v>815</v>
      </c>
      <c r="E695" s="3" t="s">
        <v>1053</v>
      </c>
    </row>
    <row r="696" spans="1:5">
      <c r="A696" s="3">
        <v>2400703</v>
      </c>
      <c r="B696" s="3" t="s">
        <v>1130</v>
      </c>
      <c r="C696" s="3" t="s">
        <v>207</v>
      </c>
      <c r="D696" s="3" t="s">
        <v>811</v>
      </c>
      <c r="E696" s="3" t="s">
        <v>1051</v>
      </c>
    </row>
    <row r="697" spans="1:5">
      <c r="A697" s="3">
        <v>2400703</v>
      </c>
      <c r="B697" s="3" t="s">
        <v>1130</v>
      </c>
      <c r="C697" s="3" t="s">
        <v>814</v>
      </c>
      <c r="D697" s="3" t="s">
        <v>815</v>
      </c>
      <c r="E697" s="3" t="s">
        <v>1053</v>
      </c>
    </row>
    <row r="698" spans="1:5">
      <c r="A698" s="3">
        <v>2400711</v>
      </c>
      <c r="B698" s="3" t="s">
        <v>1131</v>
      </c>
      <c r="C698" s="3" t="s">
        <v>207</v>
      </c>
      <c r="D698" s="3" t="s">
        <v>811</v>
      </c>
      <c r="E698" s="3" t="s">
        <v>1051</v>
      </c>
    </row>
    <row r="699" spans="1:5">
      <c r="A699" s="3">
        <v>2400711</v>
      </c>
      <c r="B699" s="3" t="s">
        <v>1131</v>
      </c>
      <c r="C699" s="3" t="s">
        <v>814</v>
      </c>
      <c r="D699" s="3" t="s">
        <v>815</v>
      </c>
      <c r="E699" s="3" t="s">
        <v>1053</v>
      </c>
    </row>
    <row r="700" spans="1:5">
      <c r="A700" s="3">
        <v>2400729</v>
      </c>
      <c r="B700" s="3" t="s">
        <v>1132</v>
      </c>
      <c r="C700" s="3" t="s">
        <v>207</v>
      </c>
      <c r="D700" s="3" t="s">
        <v>811</v>
      </c>
      <c r="E700" s="3" t="s">
        <v>1051</v>
      </c>
    </row>
    <row r="701" spans="1:5">
      <c r="A701" s="3">
        <v>2400729</v>
      </c>
      <c r="B701" s="3" t="s">
        <v>1133</v>
      </c>
      <c r="C701" s="3" t="s">
        <v>814</v>
      </c>
      <c r="D701" s="3" t="s">
        <v>815</v>
      </c>
      <c r="E701" s="3" t="s">
        <v>1053</v>
      </c>
    </row>
    <row r="702" spans="1:5">
      <c r="A702" s="3">
        <v>2400737</v>
      </c>
      <c r="B702" s="3" t="s">
        <v>1134</v>
      </c>
      <c r="C702" s="3" t="s">
        <v>207</v>
      </c>
      <c r="D702" s="3" t="s">
        <v>811</v>
      </c>
      <c r="E702" s="3" t="s">
        <v>1051</v>
      </c>
    </row>
    <row r="703" spans="1:5">
      <c r="A703" s="3">
        <v>2400737</v>
      </c>
      <c r="B703" s="3" t="s">
        <v>1134</v>
      </c>
      <c r="C703" s="3" t="s">
        <v>814</v>
      </c>
      <c r="D703" s="3" t="s">
        <v>815</v>
      </c>
      <c r="E703" s="3" t="s">
        <v>1053</v>
      </c>
    </row>
    <row r="704" spans="1:5">
      <c r="A704" s="3">
        <v>2400745</v>
      </c>
      <c r="B704" s="3" t="s">
        <v>1135</v>
      </c>
      <c r="C704" s="3" t="s">
        <v>207</v>
      </c>
      <c r="D704" s="3" t="s">
        <v>811</v>
      </c>
      <c r="E704" s="3" t="s">
        <v>1051</v>
      </c>
    </row>
    <row r="705" spans="1:5">
      <c r="A705" s="3">
        <v>2400745</v>
      </c>
      <c r="B705" s="3" t="s">
        <v>1135</v>
      </c>
      <c r="C705" s="3" t="s">
        <v>814</v>
      </c>
      <c r="D705" s="3" t="s">
        <v>815</v>
      </c>
      <c r="E705" s="3" t="s">
        <v>1053</v>
      </c>
    </row>
    <row r="706" spans="1:5">
      <c r="A706" s="3">
        <v>2400752</v>
      </c>
      <c r="B706" s="3" t="s">
        <v>1136</v>
      </c>
      <c r="C706" s="3" t="s">
        <v>207</v>
      </c>
      <c r="D706" s="3" t="s">
        <v>811</v>
      </c>
      <c r="E706" s="3" t="s">
        <v>1051</v>
      </c>
    </row>
    <row r="707" spans="1:5">
      <c r="A707" s="3">
        <v>2400752</v>
      </c>
      <c r="B707" s="3" t="s">
        <v>1136</v>
      </c>
      <c r="C707" s="3" t="s">
        <v>814</v>
      </c>
      <c r="D707" s="3" t="s">
        <v>815</v>
      </c>
      <c r="E707" s="3" t="s">
        <v>1053</v>
      </c>
    </row>
    <row r="708" spans="1:5">
      <c r="A708" s="3">
        <v>2400760</v>
      </c>
      <c r="B708" s="3" t="s">
        <v>1137</v>
      </c>
      <c r="C708" s="3" t="s">
        <v>207</v>
      </c>
      <c r="D708" s="3" t="s">
        <v>811</v>
      </c>
      <c r="E708" s="3" t="s">
        <v>1051</v>
      </c>
    </row>
    <row r="709" spans="1:5">
      <c r="A709" s="3">
        <v>2400760</v>
      </c>
      <c r="B709" s="3" t="s">
        <v>1138</v>
      </c>
      <c r="C709" s="3" t="s">
        <v>814</v>
      </c>
      <c r="D709" s="3" t="s">
        <v>815</v>
      </c>
      <c r="E709" s="3" t="s">
        <v>1053</v>
      </c>
    </row>
    <row r="710" spans="1:5">
      <c r="A710" s="3">
        <v>2400778</v>
      </c>
      <c r="B710" s="3" t="s">
        <v>1139</v>
      </c>
      <c r="C710" s="3" t="s">
        <v>207</v>
      </c>
      <c r="D710" s="3" t="s">
        <v>811</v>
      </c>
      <c r="E710" s="3" t="s">
        <v>1051</v>
      </c>
    </row>
    <row r="711" spans="1:5">
      <c r="A711" s="3">
        <v>2400778</v>
      </c>
      <c r="B711" s="3" t="s">
        <v>1139</v>
      </c>
      <c r="C711" s="3" t="s">
        <v>814</v>
      </c>
      <c r="D711" s="3" t="s">
        <v>815</v>
      </c>
      <c r="E711" s="3" t="s">
        <v>1053</v>
      </c>
    </row>
    <row r="712" spans="1:5">
      <c r="A712" s="3">
        <v>2400786</v>
      </c>
      <c r="B712" s="3" t="s">
        <v>1140</v>
      </c>
      <c r="C712" s="3" t="s">
        <v>207</v>
      </c>
      <c r="D712" s="3" t="s">
        <v>811</v>
      </c>
      <c r="E712" s="3" t="s">
        <v>1051</v>
      </c>
    </row>
    <row r="713" spans="1:5">
      <c r="A713" s="3">
        <v>2400786</v>
      </c>
      <c r="B713" s="3" t="s">
        <v>1140</v>
      </c>
      <c r="C713" s="3" t="s">
        <v>814</v>
      </c>
      <c r="D713" s="3" t="s">
        <v>815</v>
      </c>
      <c r="E713" s="3" t="s">
        <v>1053</v>
      </c>
    </row>
    <row r="714" spans="1:5">
      <c r="A714" s="3">
        <v>2400794</v>
      </c>
      <c r="B714" s="3" t="s">
        <v>1141</v>
      </c>
      <c r="C714" s="3" t="s">
        <v>207</v>
      </c>
      <c r="D714" s="3" t="s">
        <v>811</v>
      </c>
      <c r="E714" s="3" t="s">
        <v>1051</v>
      </c>
    </row>
    <row r="715" spans="1:5">
      <c r="A715" s="3">
        <v>2400794</v>
      </c>
      <c r="B715" s="3" t="s">
        <v>1141</v>
      </c>
      <c r="C715" s="3" t="s">
        <v>814</v>
      </c>
      <c r="D715" s="3" t="s">
        <v>815</v>
      </c>
      <c r="E715" s="3" t="s">
        <v>1053</v>
      </c>
    </row>
    <row r="716" spans="1:5" ht="26.4">
      <c r="A716" s="3">
        <v>2400802</v>
      </c>
      <c r="B716" s="119" t="s">
        <v>1142</v>
      </c>
      <c r="C716" s="3" t="s">
        <v>207</v>
      </c>
      <c r="D716" s="3" t="s">
        <v>811</v>
      </c>
      <c r="E716" s="3" t="s">
        <v>1051</v>
      </c>
    </row>
    <row r="717" spans="1:5" ht="26.4">
      <c r="A717" s="3">
        <v>2400802</v>
      </c>
      <c r="B717" s="119" t="s">
        <v>1143</v>
      </c>
      <c r="C717" s="3" t="s">
        <v>814</v>
      </c>
      <c r="D717" s="3" t="s">
        <v>815</v>
      </c>
      <c r="E717" s="3" t="s">
        <v>1053</v>
      </c>
    </row>
    <row r="718" spans="1:5">
      <c r="A718" s="3">
        <v>2400810</v>
      </c>
      <c r="B718" s="3" t="s">
        <v>1144</v>
      </c>
      <c r="C718" s="3" t="s">
        <v>207</v>
      </c>
      <c r="D718" s="3" t="s">
        <v>811</v>
      </c>
      <c r="E718" s="3" t="s">
        <v>1145</v>
      </c>
    </row>
    <row r="719" spans="1:5">
      <c r="A719" s="3">
        <v>2400810</v>
      </c>
      <c r="B719" s="3" t="s">
        <v>1146</v>
      </c>
      <c r="C719" s="3" t="s">
        <v>814</v>
      </c>
      <c r="D719" s="3" t="s">
        <v>815</v>
      </c>
      <c r="E719" s="3" t="s">
        <v>1053</v>
      </c>
    </row>
    <row r="720" spans="1:5">
      <c r="A720" s="3">
        <v>2400828</v>
      </c>
      <c r="B720" s="3" t="s">
        <v>1147</v>
      </c>
      <c r="C720" s="3" t="s">
        <v>207</v>
      </c>
      <c r="D720" s="3" t="s">
        <v>811</v>
      </c>
      <c r="E720" s="3" t="s">
        <v>1145</v>
      </c>
    </row>
    <row r="721" spans="1:5">
      <c r="A721" s="3">
        <v>2400828</v>
      </c>
      <c r="B721" s="3" t="s">
        <v>1147</v>
      </c>
      <c r="C721" s="3" t="s">
        <v>814</v>
      </c>
      <c r="D721" s="3" t="s">
        <v>815</v>
      </c>
      <c r="E721" s="3" t="s">
        <v>1053</v>
      </c>
    </row>
    <row r="722" spans="1:5">
      <c r="A722" s="3">
        <v>2400836</v>
      </c>
      <c r="B722" s="3" t="s">
        <v>1148</v>
      </c>
      <c r="C722" s="3" t="s">
        <v>207</v>
      </c>
      <c r="D722" s="3" t="s">
        <v>811</v>
      </c>
      <c r="E722" s="3" t="s">
        <v>1145</v>
      </c>
    </row>
    <row r="723" spans="1:5">
      <c r="A723" s="3">
        <v>2400836</v>
      </c>
      <c r="B723" s="3" t="s">
        <v>1148</v>
      </c>
      <c r="C723" s="3" t="s">
        <v>305</v>
      </c>
      <c r="D723" s="3" t="s">
        <v>817</v>
      </c>
      <c r="E723" s="3" t="s">
        <v>1052</v>
      </c>
    </row>
    <row r="724" spans="1:5">
      <c r="A724" s="3">
        <v>2400836</v>
      </c>
      <c r="B724" s="3" t="s">
        <v>1148</v>
      </c>
      <c r="C724" s="3" t="s">
        <v>814</v>
      </c>
      <c r="D724" s="3" t="s">
        <v>815</v>
      </c>
      <c r="E724" s="3" t="s">
        <v>1053</v>
      </c>
    </row>
    <row r="725" spans="1:5">
      <c r="A725" s="3">
        <v>2400844</v>
      </c>
      <c r="B725" s="3" t="s">
        <v>1149</v>
      </c>
      <c r="C725" s="3" t="s">
        <v>207</v>
      </c>
      <c r="D725" s="3" t="s">
        <v>811</v>
      </c>
      <c r="E725" s="3" t="s">
        <v>1145</v>
      </c>
    </row>
    <row r="726" spans="1:5">
      <c r="A726" s="3">
        <v>2400844</v>
      </c>
      <c r="B726" s="3" t="s">
        <v>1149</v>
      </c>
      <c r="C726" s="3" t="s">
        <v>814</v>
      </c>
      <c r="D726" s="3" t="s">
        <v>815</v>
      </c>
      <c r="E726" s="3" t="s">
        <v>1053</v>
      </c>
    </row>
    <row r="727" spans="1:5">
      <c r="A727" s="3">
        <v>2400851</v>
      </c>
      <c r="B727" s="3" t="s">
        <v>1150</v>
      </c>
      <c r="C727" s="3" t="s">
        <v>207</v>
      </c>
      <c r="D727" s="3" t="s">
        <v>811</v>
      </c>
      <c r="E727" s="3" t="s">
        <v>1145</v>
      </c>
    </row>
    <row r="728" spans="1:5">
      <c r="A728" s="3">
        <v>2400851</v>
      </c>
      <c r="B728" s="3" t="s">
        <v>1150</v>
      </c>
      <c r="C728" s="3" t="s">
        <v>814</v>
      </c>
      <c r="D728" s="3" t="s">
        <v>815</v>
      </c>
      <c r="E728" s="3" t="s">
        <v>1053</v>
      </c>
    </row>
    <row r="729" spans="1:5">
      <c r="A729" s="3">
        <v>2400869</v>
      </c>
      <c r="B729" s="3" t="s">
        <v>1151</v>
      </c>
      <c r="C729" s="3" t="s">
        <v>207</v>
      </c>
      <c r="D729" s="3" t="s">
        <v>811</v>
      </c>
      <c r="E729" s="3" t="s">
        <v>1145</v>
      </c>
    </row>
    <row r="730" spans="1:5">
      <c r="A730" s="3">
        <v>2400869</v>
      </c>
      <c r="B730" s="3" t="s">
        <v>1151</v>
      </c>
      <c r="C730" s="3" t="s">
        <v>814</v>
      </c>
      <c r="D730" s="3" t="s">
        <v>815</v>
      </c>
      <c r="E730" s="3" t="s">
        <v>1053</v>
      </c>
    </row>
    <row r="731" spans="1:5">
      <c r="A731" s="3">
        <v>2400877</v>
      </c>
      <c r="B731" s="3" t="s">
        <v>1152</v>
      </c>
      <c r="C731" s="3" t="s">
        <v>207</v>
      </c>
      <c r="D731" s="3" t="s">
        <v>811</v>
      </c>
      <c r="E731" s="3" t="s">
        <v>1145</v>
      </c>
    </row>
    <row r="732" spans="1:5">
      <c r="A732" s="3">
        <v>2400877</v>
      </c>
      <c r="B732" s="3" t="s">
        <v>1152</v>
      </c>
      <c r="C732" s="3" t="s">
        <v>814</v>
      </c>
      <c r="D732" s="3" t="s">
        <v>815</v>
      </c>
      <c r="E732" s="3" t="s">
        <v>1053</v>
      </c>
    </row>
    <row r="733" spans="1:5">
      <c r="A733" s="3">
        <v>2400885</v>
      </c>
      <c r="B733" s="3" t="s">
        <v>1153</v>
      </c>
      <c r="C733" s="3" t="s">
        <v>207</v>
      </c>
      <c r="D733" s="3" t="s">
        <v>811</v>
      </c>
      <c r="E733" s="3" t="s">
        <v>1145</v>
      </c>
    </row>
    <row r="734" spans="1:5">
      <c r="A734" s="3">
        <v>2400885</v>
      </c>
      <c r="B734" s="3" t="s">
        <v>1153</v>
      </c>
      <c r="C734" s="3" t="s">
        <v>814</v>
      </c>
      <c r="D734" s="3" t="s">
        <v>815</v>
      </c>
      <c r="E734" s="3" t="s">
        <v>1053</v>
      </c>
    </row>
    <row r="735" spans="1:5">
      <c r="A735" s="3">
        <v>2400893</v>
      </c>
      <c r="B735" s="3" t="s">
        <v>1154</v>
      </c>
      <c r="C735" s="3" t="s">
        <v>207</v>
      </c>
      <c r="D735" s="3" t="s">
        <v>811</v>
      </c>
      <c r="E735" s="3" t="s">
        <v>1145</v>
      </c>
    </row>
    <row r="736" spans="1:5">
      <c r="A736" s="3">
        <v>2400893</v>
      </c>
      <c r="B736" s="3" t="s">
        <v>1154</v>
      </c>
      <c r="C736" s="3" t="s">
        <v>814</v>
      </c>
      <c r="D736" s="3" t="s">
        <v>815</v>
      </c>
      <c r="E736" s="3" t="s">
        <v>1053</v>
      </c>
    </row>
    <row r="737" spans="1:5">
      <c r="A737" s="3">
        <v>2400901</v>
      </c>
      <c r="B737" s="3" t="s">
        <v>1155</v>
      </c>
      <c r="C737" s="3" t="s">
        <v>207</v>
      </c>
      <c r="D737" s="3" t="s">
        <v>811</v>
      </c>
      <c r="E737" s="3" t="s">
        <v>1145</v>
      </c>
    </row>
    <row r="738" spans="1:5">
      <c r="A738" s="3">
        <v>2400901</v>
      </c>
      <c r="B738" s="3" t="s">
        <v>1155</v>
      </c>
      <c r="C738" s="3" t="s">
        <v>814</v>
      </c>
      <c r="D738" s="3" t="s">
        <v>815</v>
      </c>
      <c r="E738" s="3" t="s">
        <v>1053</v>
      </c>
    </row>
    <row r="739" spans="1:5">
      <c r="A739" s="3">
        <v>2400919</v>
      </c>
      <c r="B739" s="3" t="s">
        <v>1156</v>
      </c>
      <c r="C739" s="3" t="s">
        <v>207</v>
      </c>
      <c r="D739" s="3" t="s">
        <v>811</v>
      </c>
      <c r="E739" s="3" t="s">
        <v>1145</v>
      </c>
    </row>
    <row r="740" spans="1:5">
      <c r="A740" s="3">
        <v>2400919</v>
      </c>
      <c r="B740" s="3" t="s">
        <v>1156</v>
      </c>
      <c r="C740" s="3" t="s">
        <v>814</v>
      </c>
      <c r="D740" s="3" t="s">
        <v>815</v>
      </c>
      <c r="E740" s="3" t="s">
        <v>1053</v>
      </c>
    </row>
    <row r="741" spans="1:5">
      <c r="A741" s="3">
        <v>2400927</v>
      </c>
      <c r="B741" s="3" t="s">
        <v>1157</v>
      </c>
      <c r="C741" s="3" t="s">
        <v>207</v>
      </c>
      <c r="D741" s="3" t="s">
        <v>811</v>
      </c>
      <c r="E741" s="3" t="s">
        <v>1145</v>
      </c>
    </row>
    <row r="742" spans="1:5">
      <c r="A742" s="3">
        <v>2400927</v>
      </c>
      <c r="B742" s="3" t="s">
        <v>1157</v>
      </c>
      <c r="C742" s="3" t="s">
        <v>814</v>
      </c>
      <c r="D742" s="3" t="s">
        <v>815</v>
      </c>
      <c r="E742" s="3" t="s">
        <v>1053</v>
      </c>
    </row>
    <row r="743" spans="1:5">
      <c r="A743" s="3">
        <v>2400935</v>
      </c>
      <c r="B743" s="3" t="s">
        <v>1158</v>
      </c>
      <c r="C743" s="3" t="s">
        <v>207</v>
      </c>
      <c r="D743" s="3" t="s">
        <v>811</v>
      </c>
      <c r="E743" s="3" t="s">
        <v>1145</v>
      </c>
    </row>
    <row r="744" spans="1:5">
      <c r="A744" s="3">
        <v>2400935</v>
      </c>
      <c r="B744" s="3" t="s">
        <v>1158</v>
      </c>
      <c r="C744" s="3" t="s">
        <v>814</v>
      </c>
      <c r="D744" s="3" t="s">
        <v>815</v>
      </c>
      <c r="E744" s="3" t="s">
        <v>1053</v>
      </c>
    </row>
    <row r="745" spans="1:5">
      <c r="A745" s="3">
        <v>2400943</v>
      </c>
      <c r="B745" s="3" t="s">
        <v>1159</v>
      </c>
      <c r="C745" s="3" t="s">
        <v>207</v>
      </c>
      <c r="D745" s="3" t="s">
        <v>811</v>
      </c>
      <c r="E745" s="3" t="s">
        <v>1145</v>
      </c>
    </row>
    <row r="746" spans="1:5">
      <c r="A746" s="3">
        <v>2400943</v>
      </c>
      <c r="B746" s="3" t="s">
        <v>1159</v>
      </c>
      <c r="C746" s="3" t="s">
        <v>814</v>
      </c>
      <c r="D746" s="3" t="s">
        <v>815</v>
      </c>
      <c r="E746" s="3" t="s">
        <v>1053</v>
      </c>
    </row>
    <row r="747" spans="1:5">
      <c r="A747" s="3">
        <v>2400950</v>
      </c>
      <c r="B747" s="3" t="s">
        <v>1160</v>
      </c>
      <c r="C747" s="3" t="s">
        <v>207</v>
      </c>
      <c r="D747" s="3" t="s">
        <v>811</v>
      </c>
      <c r="E747" s="3" t="s">
        <v>1145</v>
      </c>
    </row>
    <row r="748" spans="1:5">
      <c r="A748" s="3">
        <v>2400950</v>
      </c>
      <c r="B748" s="3" t="s">
        <v>1160</v>
      </c>
      <c r="C748" s="3" t="s">
        <v>305</v>
      </c>
      <c r="D748" s="3" t="s">
        <v>817</v>
      </c>
      <c r="E748" s="3" t="s">
        <v>1052</v>
      </c>
    </row>
    <row r="749" spans="1:5">
      <c r="A749" s="3">
        <v>2400950</v>
      </c>
      <c r="B749" s="3" t="s">
        <v>1160</v>
      </c>
      <c r="C749" s="3" t="s">
        <v>814</v>
      </c>
      <c r="D749" s="3" t="s">
        <v>815</v>
      </c>
      <c r="E749" s="3" t="s">
        <v>1053</v>
      </c>
    </row>
    <row r="750" spans="1:5">
      <c r="A750" s="3">
        <v>2400968</v>
      </c>
      <c r="B750" s="3" t="s">
        <v>1161</v>
      </c>
      <c r="C750" s="3" t="s">
        <v>207</v>
      </c>
      <c r="D750" s="3" t="s">
        <v>811</v>
      </c>
      <c r="E750" s="3" t="s">
        <v>1145</v>
      </c>
    </row>
    <row r="751" spans="1:5">
      <c r="A751" s="3">
        <v>2400968</v>
      </c>
      <c r="B751" s="3" t="s">
        <v>1161</v>
      </c>
      <c r="C751" s="3" t="s">
        <v>305</v>
      </c>
      <c r="D751" s="3" t="s">
        <v>817</v>
      </c>
      <c r="E751" s="3" t="s">
        <v>1052</v>
      </c>
    </row>
    <row r="752" spans="1:5">
      <c r="A752" s="3">
        <v>2400968</v>
      </c>
      <c r="B752" s="3" t="s">
        <v>1161</v>
      </c>
      <c r="C752" s="3" t="s">
        <v>814</v>
      </c>
      <c r="D752" s="3" t="s">
        <v>815</v>
      </c>
      <c r="E752" s="3" t="s">
        <v>1053</v>
      </c>
    </row>
    <row r="753" spans="1:5">
      <c r="A753" s="3">
        <v>2400976</v>
      </c>
      <c r="B753" s="3" t="s">
        <v>1162</v>
      </c>
      <c r="C753" s="3" t="s">
        <v>207</v>
      </c>
      <c r="D753" s="3" t="s">
        <v>811</v>
      </c>
      <c r="E753" s="3" t="s">
        <v>1051</v>
      </c>
    </row>
    <row r="754" spans="1:5">
      <c r="A754" s="3">
        <v>2400976</v>
      </c>
      <c r="B754" s="3" t="s">
        <v>1162</v>
      </c>
      <c r="C754" s="3" t="s">
        <v>305</v>
      </c>
      <c r="D754" s="3" t="s">
        <v>817</v>
      </c>
      <c r="E754" s="3" t="s">
        <v>1052</v>
      </c>
    </row>
    <row r="755" spans="1:5">
      <c r="A755" s="3">
        <v>2400976</v>
      </c>
      <c r="B755" s="3" t="s">
        <v>1162</v>
      </c>
      <c r="C755" s="3" t="s">
        <v>814</v>
      </c>
      <c r="D755" s="3" t="s">
        <v>815</v>
      </c>
      <c r="E755" s="3" t="s">
        <v>1053</v>
      </c>
    </row>
    <row r="756" spans="1:5">
      <c r="A756" s="3">
        <v>2400984</v>
      </c>
      <c r="B756" s="3" t="s">
        <v>1163</v>
      </c>
      <c r="C756" s="3" t="s">
        <v>207</v>
      </c>
      <c r="D756" s="3" t="s">
        <v>811</v>
      </c>
      <c r="E756" s="3" t="s">
        <v>1051</v>
      </c>
    </row>
    <row r="757" spans="1:5">
      <c r="A757" s="3">
        <v>2400984</v>
      </c>
      <c r="B757" s="3" t="s">
        <v>1163</v>
      </c>
      <c r="C757" s="3" t="s">
        <v>305</v>
      </c>
      <c r="D757" s="3" t="s">
        <v>817</v>
      </c>
      <c r="E757" s="3" t="s">
        <v>1052</v>
      </c>
    </row>
    <row r="758" spans="1:5">
      <c r="A758" s="3">
        <v>2400984</v>
      </c>
      <c r="B758" s="3" t="s">
        <v>1163</v>
      </c>
      <c r="C758" s="3" t="s">
        <v>814</v>
      </c>
      <c r="D758" s="3" t="s">
        <v>815</v>
      </c>
      <c r="E758" s="3" t="s">
        <v>1053</v>
      </c>
    </row>
    <row r="759" spans="1:5">
      <c r="A759" s="3">
        <v>2400992</v>
      </c>
      <c r="B759" s="3" t="s">
        <v>1164</v>
      </c>
      <c r="C759" s="3" t="s">
        <v>207</v>
      </c>
      <c r="D759" s="3" t="s">
        <v>811</v>
      </c>
      <c r="E759" s="3" t="s">
        <v>1051</v>
      </c>
    </row>
    <row r="760" spans="1:5">
      <c r="A760" s="3">
        <v>2400992</v>
      </c>
      <c r="B760" s="3" t="s">
        <v>1164</v>
      </c>
      <c r="C760" s="3" t="s">
        <v>814</v>
      </c>
      <c r="D760" s="3" t="s">
        <v>815</v>
      </c>
      <c r="E760" s="3" t="s">
        <v>1053</v>
      </c>
    </row>
    <row r="761" spans="1:5">
      <c r="A761" s="3">
        <v>2401008</v>
      </c>
      <c r="B761" s="3" t="s">
        <v>1165</v>
      </c>
      <c r="C761" s="3" t="s">
        <v>207</v>
      </c>
      <c r="D761" s="3" t="s">
        <v>811</v>
      </c>
      <c r="E761" s="3" t="s">
        <v>1051</v>
      </c>
    </row>
    <row r="762" spans="1:5">
      <c r="A762" s="3">
        <v>2401008</v>
      </c>
      <c r="B762" s="3" t="s">
        <v>1165</v>
      </c>
      <c r="C762" s="3" t="s">
        <v>814</v>
      </c>
      <c r="D762" s="3" t="s">
        <v>815</v>
      </c>
      <c r="E762" s="3" t="s">
        <v>1053</v>
      </c>
    </row>
    <row r="763" spans="1:5">
      <c r="A763" s="3">
        <v>2401016</v>
      </c>
      <c r="B763" s="3" t="s">
        <v>1166</v>
      </c>
      <c r="C763" s="3" t="s">
        <v>207</v>
      </c>
      <c r="D763" s="3" t="s">
        <v>811</v>
      </c>
      <c r="E763" s="3" t="s">
        <v>1051</v>
      </c>
    </row>
    <row r="764" spans="1:5">
      <c r="A764" s="3">
        <v>2401016</v>
      </c>
      <c r="B764" s="3" t="s">
        <v>1166</v>
      </c>
      <c r="C764" s="3" t="s">
        <v>814</v>
      </c>
      <c r="D764" s="3" t="s">
        <v>815</v>
      </c>
      <c r="E764" s="3" t="s">
        <v>1053</v>
      </c>
    </row>
    <row r="765" spans="1:5">
      <c r="A765" s="3">
        <v>2401024</v>
      </c>
      <c r="B765" s="3" t="s">
        <v>1167</v>
      </c>
      <c r="C765" s="3" t="s">
        <v>207</v>
      </c>
      <c r="D765" s="3" t="s">
        <v>811</v>
      </c>
      <c r="E765" s="3" t="s">
        <v>1051</v>
      </c>
    </row>
    <row r="766" spans="1:5">
      <c r="A766" s="3">
        <v>2401024</v>
      </c>
      <c r="B766" s="3" t="s">
        <v>1167</v>
      </c>
      <c r="C766" s="3" t="s">
        <v>814</v>
      </c>
      <c r="D766" s="3" t="s">
        <v>815</v>
      </c>
      <c r="E766" s="3" t="s">
        <v>1053</v>
      </c>
    </row>
    <row r="767" spans="1:5">
      <c r="A767" s="3">
        <v>2401032</v>
      </c>
      <c r="B767" s="3" t="s">
        <v>1168</v>
      </c>
      <c r="C767" s="3" t="s">
        <v>207</v>
      </c>
      <c r="D767" s="3" t="s">
        <v>811</v>
      </c>
      <c r="E767" s="3" t="s">
        <v>1051</v>
      </c>
    </row>
    <row r="768" spans="1:5">
      <c r="A768" s="3">
        <v>2401032</v>
      </c>
      <c r="B768" s="3" t="s">
        <v>1168</v>
      </c>
      <c r="C768" s="3" t="s">
        <v>814</v>
      </c>
      <c r="D768" s="3" t="s">
        <v>815</v>
      </c>
      <c r="E768" s="3" t="s">
        <v>1053</v>
      </c>
    </row>
    <row r="769" spans="1:5">
      <c r="A769" s="3">
        <v>2401040</v>
      </c>
      <c r="B769" s="3" t="s">
        <v>1169</v>
      </c>
      <c r="C769" s="3" t="s">
        <v>207</v>
      </c>
      <c r="D769" s="3" t="s">
        <v>811</v>
      </c>
      <c r="E769" s="3" t="s">
        <v>1051</v>
      </c>
    </row>
    <row r="770" spans="1:5">
      <c r="A770" s="3">
        <v>2401040</v>
      </c>
      <c r="B770" s="3" t="s">
        <v>1169</v>
      </c>
      <c r="C770" s="3" t="s">
        <v>814</v>
      </c>
      <c r="D770" s="3" t="s">
        <v>815</v>
      </c>
      <c r="E770" s="3" t="s">
        <v>1053</v>
      </c>
    </row>
    <row r="771" spans="1:5">
      <c r="A771" s="3">
        <v>2401057</v>
      </c>
      <c r="B771" s="3" t="s">
        <v>1170</v>
      </c>
      <c r="C771" s="3" t="s">
        <v>207</v>
      </c>
      <c r="D771" s="3" t="s">
        <v>811</v>
      </c>
      <c r="E771" s="3" t="s">
        <v>1051</v>
      </c>
    </row>
    <row r="772" spans="1:5">
      <c r="A772" s="3">
        <v>2401057</v>
      </c>
      <c r="B772" s="3" t="s">
        <v>1170</v>
      </c>
      <c r="C772" s="3" t="s">
        <v>814</v>
      </c>
      <c r="D772" s="3" t="s">
        <v>815</v>
      </c>
      <c r="E772" s="3" t="s">
        <v>1053</v>
      </c>
    </row>
    <row r="773" spans="1:5">
      <c r="A773" s="3">
        <v>2401065</v>
      </c>
      <c r="B773" s="3" t="s">
        <v>1171</v>
      </c>
      <c r="C773" s="3" t="s">
        <v>207</v>
      </c>
      <c r="D773" s="3" t="s">
        <v>811</v>
      </c>
      <c r="E773" s="3" t="s">
        <v>1051</v>
      </c>
    </row>
    <row r="774" spans="1:5">
      <c r="A774" s="3">
        <v>2401065</v>
      </c>
      <c r="B774" s="3" t="s">
        <v>1171</v>
      </c>
      <c r="C774" s="3" t="s">
        <v>814</v>
      </c>
      <c r="D774" s="3" t="s">
        <v>815</v>
      </c>
      <c r="E774" s="3" t="s">
        <v>1053</v>
      </c>
    </row>
    <row r="775" spans="1:5">
      <c r="A775" s="3">
        <v>2401073</v>
      </c>
      <c r="B775" s="3" t="s">
        <v>1172</v>
      </c>
      <c r="C775" s="3" t="s">
        <v>207</v>
      </c>
      <c r="D775" s="3" t="s">
        <v>811</v>
      </c>
      <c r="E775" s="3" t="s">
        <v>1051</v>
      </c>
    </row>
    <row r="776" spans="1:5">
      <c r="A776" s="3">
        <v>2401073</v>
      </c>
      <c r="B776" s="3" t="s">
        <v>1172</v>
      </c>
      <c r="C776" s="3" t="s">
        <v>814</v>
      </c>
      <c r="D776" s="3" t="s">
        <v>815</v>
      </c>
      <c r="E776" s="3" t="s">
        <v>1053</v>
      </c>
    </row>
    <row r="777" spans="1:5">
      <c r="A777" s="3">
        <v>2401099</v>
      </c>
      <c r="B777" s="3" t="s">
        <v>1173</v>
      </c>
      <c r="C777" s="3" t="s">
        <v>207</v>
      </c>
      <c r="D777" s="3" t="s">
        <v>811</v>
      </c>
      <c r="E777" s="3" t="s">
        <v>1051</v>
      </c>
    </row>
    <row r="778" spans="1:5">
      <c r="A778" s="3">
        <v>2401099</v>
      </c>
      <c r="B778" s="3" t="s">
        <v>1173</v>
      </c>
      <c r="C778" s="3" t="s">
        <v>305</v>
      </c>
      <c r="D778" s="3" t="s">
        <v>817</v>
      </c>
      <c r="E778" s="3" t="s">
        <v>1052</v>
      </c>
    </row>
    <row r="779" spans="1:5">
      <c r="A779" s="3">
        <v>2401099</v>
      </c>
      <c r="B779" s="3" t="s">
        <v>1173</v>
      </c>
      <c r="C779" s="3" t="s">
        <v>814</v>
      </c>
      <c r="D779" s="3" t="s">
        <v>815</v>
      </c>
      <c r="E779" s="3" t="s">
        <v>1053</v>
      </c>
    </row>
    <row r="780" spans="1:5">
      <c r="A780" s="3">
        <v>2401107</v>
      </c>
      <c r="B780" s="3" t="s">
        <v>1174</v>
      </c>
      <c r="C780" s="3" t="s">
        <v>207</v>
      </c>
      <c r="D780" s="3" t="s">
        <v>811</v>
      </c>
      <c r="E780" s="3" t="s">
        <v>1051</v>
      </c>
    </row>
    <row r="781" spans="1:5">
      <c r="A781" s="3">
        <v>2401107</v>
      </c>
      <c r="B781" s="3" t="s">
        <v>1174</v>
      </c>
      <c r="C781" s="3" t="s">
        <v>305</v>
      </c>
      <c r="D781" s="3" t="s">
        <v>817</v>
      </c>
      <c r="E781" s="3" t="s">
        <v>1052</v>
      </c>
    </row>
    <row r="782" spans="1:5">
      <c r="A782" s="3">
        <v>2401107</v>
      </c>
      <c r="B782" s="3" t="s">
        <v>1174</v>
      </c>
      <c r="C782" s="3" t="s">
        <v>814</v>
      </c>
      <c r="D782" s="3" t="s">
        <v>815</v>
      </c>
      <c r="E782" s="3" t="s">
        <v>1053</v>
      </c>
    </row>
    <row r="783" spans="1:5">
      <c r="A783" s="3">
        <v>2401115</v>
      </c>
      <c r="B783" s="3" t="s">
        <v>1175</v>
      </c>
      <c r="C783" s="3" t="s">
        <v>207</v>
      </c>
      <c r="D783" s="3" t="s">
        <v>811</v>
      </c>
      <c r="E783" s="3" t="s">
        <v>1051</v>
      </c>
    </row>
    <row r="784" spans="1:5">
      <c r="A784" s="3">
        <v>2401115</v>
      </c>
      <c r="B784" s="3" t="s">
        <v>1175</v>
      </c>
      <c r="C784" s="3" t="s">
        <v>814</v>
      </c>
      <c r="D784" s="3" t="s">
        <v>815</v>
      </c>
      <c r="E784" s="3" t="s">
        <v>1053</v>
      </c>
    </row>
    <row r="785" spans="1:5">
      <c r="A785" s="3">
        <v>2401123</v>
      </c>
      <c r="B785" s="3" t="s">
        <v>1176</v>
      </c>
      <c r="C785" s="3" t="s">
        <v>207</v>
      </c>
      <c r="D785" s="3" t="s">
        <v>811</v>
      </c>
      <c r="E785" s="3" t="s">
        <v>1051</v>
      </c>
    </row>
    <row r="786" spans="1:5">
      <c r="A786" s="3">
        <v>2401123</v>
      </c>
      <c r="B786" s="3" t="s">
        <v>1176</v>
      </c>
      <c r="C786" s="3" t="s">
        <v>814</v>
      </c>
      <c r="D786" s="3" t="s">
        <v>815</v>
      </c>
      <c r="E786" s="3" t="s">
        <v>1053</v>
      </c>
    </row>
    <row r="787" spans="1:5">
      <c r="A787" s="3">
        <v>2401131</v>
      </c>
      <c r="B787" s="3" t="s">
        <v>1177</v>
      </c>
      <c r="C787" s="3" t="s">
        <v>207</v>
      </c>
      <c r="D787" s="3" t="s">
        <v>811</v>
      </c>
      <c r="E787" s="3" t="s">
        <v>1051</v>
      </c>
    </row>
    <row r="788" spans="1:5">
      <c r="A788" s="3">
        <v>2401131</v>
      </c>
      <c r="B788" s="3" t="s">
        <v>1177</v>
      </c>
      <c r="C788" s="3" t="s">
        <v>814</v>
      </c>
      <c r="D788" s="3" t="s">
        <v>815</v>
      </c>
      <c r="E788" s="3" t="s">
        <v>1053</v>
      </c>
    </row>
    <row r="789" spans="1:5">
      <c r="A789" s="3">
        <v>2401149</v>
      </c>
      <c r="B789" s="3" t="s">
        <v>1178</v>
      </c>
      <c r="C789" s="3" t="s">
        <v>207</v>
      </c>
      <c r="D789" s="3" t="s">
        <v>811</v>
      </c>
      <c r="E789" s="3" t="s">
        <v>1051</v>
      </c>
    </row>
    <row r="790" spans="1:5">
      <c r="A790" s="3">
        <v>2401149</v>
      </c>
      <c r="B790" s="3" t="s">
        <v>1178</v>
      </c>
      <c r="C790" s="3" t="s">
        <v>814</v>
      </c>
      <c r="D790" s="3" t="s">
        <v>815</v>
      </c>
      <c r="E790" s="3" t="s">
        <v>1053</v>
      </c>
    </row>
    <row r="791" spans="1:5">
      <c r="A791" s="3">
        <v>2401156</v>
      </c>
      <c r="B791" s="3" t="s">
        <v>1179</v>
      </c>
      <c r="C791" s="3" t="s">
        <v>207</v>
      </c>
      <c r="D791" s="3" t="s">
        <v>811</v>
      </c>
      <c r="E791" s="3" t="s">
        <v>1051</v>
      </c>
    </row>
    <row r="792" spans="1:5">
      <c r="A792" s="3">
        <v>2401156</v>
      </c>
      <c r="B792" s="3" t="s">
        <v>1179</v>
      </c>
      <c r="C792" s="3" t="s">
        <v>814</v>
      </c>
      <c r="D792" s="3" t="s">
        <v>815</v>
      </c>
      <c r="E792" s="3" t="s">
        <v>1053</v>
      </c>
    </row>
    <row r="793" spans="1:5">
      <c r="A793" s="3">
        <v>2401164</v>
      </c>
      <c r="B793" s="3" t="s">
        <v>1180</v>
      </c>
      <c r="C793" s="3" t="s">
        <v>207</v>
      </c>
      <c r="D793" s="3" t="s">
        <v>811</v>
      </c>
      <c r="E793" s="3" t="s">
        <v>1051</v>
      </c>
    </row>
    <row r="794" spans="1:5">
      <c r="A794" s="3">
        <v>2401164</v>
      </c>
      <c r="B794" s="3" t="s">
        <v>1180</v>
      </c>
      <c r="C794" s="3" t="s">
        <v>814</v>
      </c>
      <c r="D794" s="3" t="s">
        <v>815</v>
      </c>
      <c r="E794" s="3" t="s">
        <v>1053</v>
      </c>
    </row>
    <row r="795" spans="1:5">
      <c r="A795" s="3">
        <v>2401172</v>
      </c>
      <c r="B795" s="3" t="s">
        <v>1181</v>
      </c>
      <c r="C795" s="3" t="s">
        <v>207</v>
      </c>
      <c r="D795" s="3" t="s">
        <v>811</v>
      </c>
      <c r="E795" s="3" t="s">
        <v>1051</v>
      </c>
    </row>
    <row r="796" spans="1:5">
      <c r="A796" s="3">
        <v>2401172</v>
      </c>
      <c r="B796" s="3" t="s">
        <v>1181</v>
      </c>
      <c r="C796" s="3" t="s">
        <v>814</v>
      </c>
      <c r="D796" s="3" t="s">
        <v>815</v>
      </c>
      <c r="E796" s="3" t="s">
        <v>1053</v>
      </c>
    </row>
    <row r="797" spans="1:5">
      <c r="A797" s="3">
        <v>2401180</v>
      </c>
      <c r="B797" s="3" t="s">
        <v>1182</v>
      </c>
      <c r="C797" s="3" t="s">
        <v>207</v>
      </c>
      <c r="D797" s="3" t="s">
        <v>811</v>
      </c>
      <c r="E797" s="3" t="s">
        <v>1051</v>
      </c>
    </row>
    <row r="798" spans="1:5">
      <c r="A798" s="3">
        <v>2401180</v>
      </c>
      <c r="B798" s="3" t="s">
        <v>1182</v>
      </c>
      <c r="C798" s="3" t="s">
        <v>814</v>
      </c>
      <c r="D798" s="3" t="s">
        <v>815</v>
      </c>
      <c r="E798" s="3" t="s">
        <v>1053</v>
      </c>
    </row>
    <row r="799" spans="1:5">
      <c r="A799" s="3">
        <v>2401198</v>
      </c>
      <c r="B799" s="3" t="s">
        <v>1183</v>
      </c>
      <c r="C799" s="3" t="s">
        <v>207</v>
      </c>
      <c r="D799" s="3" t="s">
        <v>811</v>
      </c>
      <c r="E799" s="3" t="s">
        <v>1051</v>
      </c>
    </row>
    <row r="800" spans="1:5">
      <c r="A800" s="3">
        <v>2401198</v>
      </c>
      <c r="B800" s="3" t="s">
        <v>1183</v>
      </c>
      <c r="C800" s="3" t="s">
        <v>814</v>
      </c>
      <c r="D800" s="3" t="s">
        <v>815</v>
      </c>
      <c r="E800" s="3" t="s">
        <v>1053</v>
      </c>
    </row>
    <row r="801" spans="1:5">
      <c r="A801" s="3">
        <v>2401206</v>
      </c>
      <c r="B801" s="3" t="s">
        <v>1184</v>
      </c>
      <c r="C801" s="3" t="s">
        <v>207</v>
      </c>
      <c r="D801" s="3" t="s">
        <v>811</v>
      </c>
      <c r="E801" s="3" t="s">
        <v>1051</v>
      </c>
    </row>
    <row r="802" spans="1:5">
      <c r="A802" s="3">
        <v>2401206</v>
      </c>
      <c r="B802" s="3" t="s">
        <v>1184</v>
      </c>
      <c r="C802" s="3" t="s">
        <v>814</v>
      </c>
      <c r="D802" s="3" t="s">
        <v>815</v>
      </c>
      <c r="E802" s="3" t="s">
        <v>1053</v>
      </c>
    </row>
    <row r="803" spans="1:5">
      <c r="A803" s="3">
        <v>2401214</v>
      </c>
      <c r="B803" s="3" t="s">
        <v>1185</v>
      </c>
      <c r="C803" s="3" t="s">
        <v>207</v>
      </c>
      <c r="D803" s="3" t="s">
        <v>811</v>
      </c>
      <c r="E803" s="3" t="s">
        <v>1051</v>
      </c>
    </row>
    <row r="804" spans="1:5">
      <c r="A804" s="3">
        <v>2401214</v>
      </c>
      <c r="B804" s="3" t="s">
        <v>1185</v>
      </c>
      <c r="C804" s="3" t="s">
        <v>814</v>
      </c>
      <c r="D804" s="3" t="s">
        <v>815</v>
      </c>
      <c r="E804" s="3" t="s">
        <v>1053</v>
      </c>
    </row>
    <row r="805" spans="1:5">
      <c r="A805" s="3">
        <v>2401222</v>
      </c>
      <c r="B805" s="3" t="s">
        <v>1186</v>
      </c>
      <c r="C805" s="3" t="s">
        <v>207</v>
      </c>
      <c r="D805" s="3" t="s">
        <v>811</v>
      </c>
      <c r="E805" s="3" t="s">
        <v>1051</v>
      </c>
    </row>
    <row r="806" spans="1:5">
      <c r="A806" s="3">
        <v>2401222</v>
      </c>
      <c r="B806" s="3" t="s">
        <v>1186</v>
      </c>
      <c r="C806" s="3" t="s">
        <v>814</v>
      </c>
      <c r="D806" s="3" t="s">
        <v>815</v>
      </c>
      <c r="E806" s="3" t="s">
        <v>1053</v>
      </c>
    </row>
    <row r="807" spans="1:5">
      <c r="A807" s="3">
        <v>2401230</v>
      </c>
      <c r="B807" s="3" t="s">
        <v>1187</v>
      </c>
      <c r="C807" s="3" t="s">
        <v>207</v>
      </c>
      <c r="D807" s="3" t="s">
        <v>811</v>
      </c>
      <c r="E807" s="3" t="s">
        <v>1051</v>
      </c>
    </row>
    <row r="808" spans="1:5">
      <c r="A808" s="3">
        <v>2401230</v>
      </c>
      <c r="B808" s="3" t="s">
        <v>1187</v>
      </c>
      <c r="C808" s="3" t="s">
        <v>814</v>
      </c>
      <c r="D808" s="3" t="s">
        <v>815</v>
      </c>
      <c r="E808" s="3" t="s">
        <v>1053</v>
      </c>
    </row>
    <row r="809" spans="1:5">
      <c r="A809" s="3">
        <v>2401248</v>
      </c>
      <c r="B809" s="3" t="s">
        <v>1188</v>
      </c>
      <c r="C809" s="3" t="s">
        <v>207</v>
      </c>
      <c r="D809" s="3" t="s">
        <v>811</v>
      </c>
      <c r="E809" s="3" t="s">
        <v>1051</v>
      </c>
    </row>
    <row r="810" spans="1:5">
      <c r="A810" s="3">
        <v>2401248</v>
      </c>
      <c r="B810" s="3" t="s">
        <v>1188</v>
      </c>
      <c r="C810" s="3" t="s">
        <v>814</v>
      </c>
      <c r="D810" s="3" t="s">
        <v>815</v>
      </c>
      <c r="E810" s="3" t="s">
        <v>1053</v>
      </c>
    </row>
    <row r="811" spans="1:5">
      <c r="A811" s="3">
        <v>2401255</v>
      </c>
      <c r="B811" s="3" t="s">
        <v>1189</v>
      </c>
      <c r="C811" s="3" t="s">
        <v>207</v>
      </c>
      <c r="D811" s="3" t="s">
        <v>811</v>
      </c>
      <c r="E811" s="3" t="s">
        <v>1051</v>
      </c>
    </row>
    <row r="812" spans="1:5">
      <c r="A812" s="3">
        <v>2401255</v>
      </c>
      <c r="B812" s="3" t="s">
        <v>1189</v>
      </c>
      <c r="C812" s="3" t="s">
        <v>814</v>
      </c>
      <c r="D812" s="3" t="s">
        <v>815</v>
      </c>
      <c r="E812" s="3" t="s">
        <v>1053</v>
      </c>
    </row>
    <row r="813" spans="1:5">
      <c r="A813" s="3">
        <v>2401263</v>
      </c>
      <c r="B813" s="3" t="s">
        <v>1190</v>
      </c>
      <c r="C813" s="3" t="s">
        <v>207</v>
      </c>
      <c r="D813" s="3" t="s">
        <v>811</v>
      </c>
      <c r="E813" s="3" t="s">
        <v>1051</v>
      </c>
    </row>
    <row r="814" spans="1:5">
      <c r="A814" s="3">
        <v>2401263</v>
      </c>
      <c r="B814" s="3" t="s">
        <v>1190</v>
      </c>
      <c r="C814" s="3" t="s">
        <v>814</v>
      </c>
      <c r="D814" s="3" t="s">
        <v>815</v>
      </c>
      <c r="E814" s="3" t="s">
        <v>1053</v>
      </c>
    </row>
    <row r="815" spans="1:5">
      <c r="A815" s="3">
        <v>2401271</v>
      </c>
      <c r="B815" s="3" t="s">
        <v>1191</v>
      </c>
      <c r="C815" s="3" t="s">
        <v>207</v>
      </c>
      <c r="D815" s="3" t="s">
        <v>811</v>
      </c>
      <c r="E815" s="3" t="s">
        <v>1051</v>
      </c>
    </row>
    <row r="816" spans="1:5">
      <c r="A816" s="3">
        <v>2401271</v>
      </c>
      <c r="B816" s="3" t="s">
        <v>1191</v>
      </c>
      <c r="C816" s="3" t="s">
        <v>814</v>
      </c>
      <c r="D816" s="3" t="s">
        <v>815</v>
      </c>
      <c r="E816" s="3" t="s">
        <v>1053</v>
      </c>
    </row>
    <row r="817" spans="1:5">
      <c r="A817" s="3">
        <v>2401289</v>
      </c>
      <c r="B817" s="3" t="s">
        <v>1192</v>
      </c>
      <c r="C817" s="3" t="s">
        <v>207</v>
      </c>
      <c r="D817" s="3" t="s">
        <v>811</v>
      </c>
      <c r="E817" s="3" t="s">
        <v>1051</v>
      </c>
    </row>
    <row r="818" spans="1:5">
      <c r="A818" s="3">
        <v>2401289</v>
      </c>
      <c r="B818" s="3" t="s">
        <v>1192</v>
      </c>
      <c r="C818" s="3" t="s">
        <v>814</v>
      </c>
      <c r="D818" s="3" t="s">
        <v>815</v>
      </c>
      <c r="E818" s="3" t="s">
        <v>1053</v>
      </c>
    </row>
    <row r="819" spans="1:5">
      <c r="A819" s="3">
        <v>2401297</v>
      </c>
      <c r="B819" s="3" t="s">
        <v>1193</v>
      </c>
      <c r="C819" s="3" t="s">
        <v>207</v>
      </c>
      <c r="D819" s="3" t="s">
        <v>811</v>
      </c>
      <c r="E819" s="3" t="s">
        <v>1051</v>
      </c>
    </row>
    <row r="820" spans="1:5">
      <c r="A820" s="3">
        <v>2401297</v>
      </c>
      <c r="B820" s="3" t="s">
        <v>1193</v>
      </c>
      <c r="C820" s="3" t="s">
        <v>814</v>
      </c>
      <c r="D820" s="3" t="s">
        <v>815</v>
      </c>
      <c r="E820" s="3" t="s">
        <v>1053</v>
      </c>
    </row>
    <row r="821" spans="1:5">
      <c r="A821" s="3">
        <v>2401305</v>
      </c>
      <c r="B821" s="3" t="s">
        <v>1194</v>
      </c>
      <c r="C821" s="3" t="s">
        <v>207</v>
      </c>
      <c r="D821" s="3" t="s">
        <v>811</v>
      </c>
      <c r="E821" s="3" t="s">
        <v>1051</v>
      </c>
    </row>
    <row r="822" spans="1:5">
      <c r="A822" s="3">
        <v>2401305</v>
      </c>
      <c r="B822" s="3" t="s">
        <v>1194</v>
      </c>
      <c r="C822" s="3" t="s">
        <v>814</v>
      </c>
      <c r="D822" s="3" t="s">
        <v>815</v>
      </c>
      <c r="E822" s="3" t="s">
        <v>1053</v>
      </c>
    </row>
    <row r="823" spans="1:5">
      <c r="A823" s="3">
        <v>2401321</v>
      </c>
      <c r="B823" s="3" t="s">
        <v>1195</v>
      </c>
      <c r="C823" s="3" t="s">
        <v>207</v>
      </c>
      <c r="D823" s="3" t="s">
        <v>811</v>
      </c>
      <c r="E823" s="3" t="s">
        <v>1051</v>
      </c>
    </row>
    <row r="824" spans="1:5">
      <c r="A824" s="3">
        <v>2401321</v>
      </c>
      <c r="B824" s="3" t="s">
        <v>1195</v>
      </c>
      <c r="C824" s="3" t="s">
        <v>814</v>
      </c>
      <c r="D824" s="3" t="s">
        <v>815</v>
      </c>
      <c r="E824" s="3" t="s">
        <v>1053</v>
      </c>
    </row>
    <row r="825" spans="1:5">
      <c r="A825" s="3">
        <v>2401339</v>
      </c>
      <c r="B825" s="3" t="s">
        <v>1196</v>
      </c>
      <c r="C825" s="3" t="s">
        <v>207</v>
      </c>
      <c r="D825" s="3" t="s">
        <v>811</v>
      </c>
      <c r="E825" s="3" t="s">
        <v>1051</v>
      </c>
    </row>
    <row r="826" spans="1:5">
      <c r="A826" s="3">
        <v>2401339</v>
      </c>
      <c r="B826" s="3" t="s">
        <v>1196</v>
      </c>
      <c r="C826" s="3" t="s">
        <v>305</v>
      </c>
      <c r="D826" s="3" t="s">
        <v>817</v>
      </c>
      <c r="E826" s="3" t="s">
        <v>1052</v>
      </c>
    </row>
    <row r="827" spans="1:5">
      <c r="A827" s="3">
        <v>2401339</v>
      </c>
      <c r="B827" s="3" t="s">
        <v>1196</v>
      </c>
      <c r="C827" s="3" t="s">
        <v>814</v>
      </c>
      <c r="D827" s="3" t="s">
        <v>815</v>
      </c>
      <c r="E827" s="3" t="s">
        <v>1053</v>
      </c>
    </row>
    <row r="828" spans="1:5">
      <c r="A828" s="3">
        <v>2401347</v>
      </c>
      <c r="B828" s="3" t="s">
        <v>1197</v>
      </c>
      <c r="C828" s="3" t="s">
        <v>207</v>
      </c>
      <c r="D828" s="3" t="s">
        <v>811</v>
      </c>
      <c r="E828" s="3" t="s">
        <v>1145</v>
      </c>
    </row>
    <row r="829" spans="1:5">
      <c r="A829" s="3">
        <v>2401347</v>
      </c>
      <c r="B829" s="3" t="s">
        <v>1197</v>
      </c>
      <c r="C829" s="3" t="s">
        <v>814</v>
      </c>
      <c r="D829" s="3" t="s">
        <v>815</v>
      </c>
      <c r="E829" s="3" t="s">
        <v>1053</v>
      </c>
    </row>
    <row r="830" spans="1:5">
      <c r="A830" s="3">
        <v>2401461</v>
      </c>
      <c r="B830" s="3" t="s">
        <v>1198</v>
      </c>
      <c r="C830" s="3" t="s">
        <v>207</v>
      </c>
      <c r="D830" s="3" t="s">
        <v>811</v>
      </c>
      <c r="E830" s="3" t="s">
        <v>1145</v>
      </c>
    </row>
    <row r="831" spans="1:5">
      <c r="A831" s="3">
        <v>2401461</v>
      </c>
      <c r="B831" s="3" t="s">
        <v>1198</v>
      </c>
      <c r="C831" s="3" t="s">
        <v>814</v>
      </c>
      <c r="D831" s="3" t="s">
        <v>815</v>
      </c>
      <c r="E831" s="3" t="s">
        <v>1053</v>
      </c>
    </row>
    <row r="832" spans="1:5">
      <c r="A832" s="3">
        <v>2401479</v>
      </c>
      <c r="B832" s="3" t="s">
        <v>1199</v>
      </c>
      <c r="C832" s="3" t="s">
        <v>207</v>
      </c>
      <c r="D832" s="3" t="s">
        <v>811</v>
      </c>
      <c r="E832" s="3" t="s">
        <v>1145</v>
      </c>
    </row>
    <row r="833" spans="1:5">
      <c r="A833" s="3">
        <v>2401479</v>
      </c>
      <c r="B833" s="3" t="s">
        <v>1199</v>
      </c>
      <c r="C833" s="3" t="s">
        <v>814</v>
      </c>
      <c r="D833" s="3" t="s">
        <v>815</v>
      </c>
      <c r="E833" s="3" t="s">
        <v>1053</v>
      </c>
    </row>
    <row r="834" spans="1:5">
      <c r="A834" s="3">
        <v>2401487</v>
      </c>
      <c r="B834" s="3" t="s">
        <v>1200</v>
      </c>
      <c r="C834" s="3" t="s">
        <v>207</v>
      </c>
      <c r="D834" s="3" t="s">
        <v>811</v>
      </c>
      <c r="E834" s="3" t="s">
        <v>1051</v>
      </c>
    </row>
    <row r="835" spans="1:5">
      <c r="A835" s="3">
        <v>2401487</v>
      </c>
      <c r="B835" s="3" t="s">
        <v>1200</v>
      </c>
      <c r="C835" s="3" t="s">
        <v>814</v>
      </c>
      <c r="D835" s="3" t="s">
        <v>815</v>
      </c>
      <c r="E835" s="3" t="s">
        <v>1053</v>
      </c>
    </row>
    <row r="836" spans="1:5">
      <c r="A836" s="3">
        <v>2401503</v>
      </c>
      <c r="B836" s="3" t="s">
        <v>1201</v>
      </c>
      <c r="C836" s="3" t="s">
        <v>207</v>
      </c>
      <c r="D836" s="3" t="s">
        <v>811</v>
      </c>
      <c r="E836" s="3" t="s">
        <v>1051</v>
      </c>
    </row>
    <row r="837" spans="1:5">
      <c r="A837" s="3">
        <v>2401503</v>
      </c>
      <c r="B837" s="3" t="s">
        <v>1201</v>
      </c>
      <c r="C837" s="3" t="s">
        <v>814</v>
      </c>
      <c r="D837" s="3" t="s">
        <v>815</v>
      </c>
      <c r="E837" s="3" t="s">
        <v>1053</v>
      </c>
    </row>
    <row r="838" spans="1:5">
      <c r="A838" s="3">
        <v>2401545</v>
      </c>
      <c r="B838" s="3" t="s">
        <v>1202</v>
      </c>
      <c r="C838" s="3" t="s">
        <v>207</v>
      </c>
      <c r="D838" s="3" t="s">
        <v>811</v>
      </c>
      <c r="E838" s="3" t="s">
        <v>1051</v>
      </c>
    </row>
    <row r="839" spans="1:5">
      <c r="A839" s="3">
        <v>2401545</v>
      </c>
      <c r="B839" s="3" t="s">
        <v>1202</v>
      </c>
      <c r="C839" s="3" t="s">
        <v>814</v>
      </c>
      <c r="D839" s="3" t="s">
        <v>815</v>
      </c>
      <c r="E839" s="3" t="s">
        <v>1053</v>
      </c>
    </row>
    <row r="840" spans="1:5">
      <c r="A840" s="3">
        <v>2401552</v>
      </c>
      <c r="B840" s="3" t="s">
        <v>1203</v>
      </c>
      <c r="C840" s="3" t="s">
        <v>207</v>
      </c>
      <c r="D840" s="3" t="s">
        <v>811</v>
      </c>
      <c r="E840" s="3" t="s">
        <v>1051</v>
      </c>
    </row>
    <row r="841" spans="1:5">
      <c r="A841" s="3">
        <v>2401552</v>
      </c>
      <c r="B841" s="3" t="s">
        <v>1203</v>
      </c>
      <c r="C841" s="3" t="s">
        <v>814</v>
      </c>
      <c r="D841" s="3" t="s">
        <v>815</v>
      </c>
      <c r="E841" s="3" t="s">
        <v>1053</v>
      </c>
    </row>
    <row r="842" spans="1:5">
      <c r="A842" s="3">
        <v>2401560</v>
      </c>
      <c r="B842" s="3" t="s">
        <v>1204</v>
      </c>
      <c r="C842" s="3" t="s">
        <v>207</v>
      </c>
      <c r="D842" s="3" t="s">
        <v>811</v>
      </c>
      <c r="E842" s="3" t="s">
        <v>1051</v>
      </c>
    </row>
    <row r="843" spans="1:5">
      <c r="A843" s="3">
        <v>2401560</v>
      </c>
      <c r="B843" s="3" t="s">
        <v>1204</v>
      </c>
      <c r="C843" s="3" t="s">
        <v>814</v>
      </c>
      <c r="D843" s="3" t="s">
        <v>815</v>
      </c>
      <c r="E843" s="3" t="s">
        <v>1053</v>
      </c>
    </row>
    <row r="844" spans="1:5">
      <c r="A844" s="3">
        <v>2401578</v>
      </c>
      <c r="B844" s="3" t="s">
        <v>1205</v>
      </c>
      <c r="C844" s="3" t="s">
        <v>207</v>
      </c>
      <c r="D844" s="3" t="s">
        <v>811</v>
      </c>
      <c r="E844" s="3" t="s">
        <v>1051</v>
      </c>
    </row>
    <row r="845" spans="1:5">
      <c r="A845" s="3">
        <v>2401578</v>
      </c>
      <c r="B845" s="3" t="s">
        <v>1205</v>
      </c>
      <c r="C845" s="3" t="s">
        <v>814</v>
      </c>
      <c r="D845" s="3" t="s">
        <v>815</v>
      </c>
      <c r="E845" s="3" t="s">
        <v>1053</v>
      </c>
    </row>
    <row r="846" spans="1:5">
      <c r="A846" s="3">
        <v>2401586</v>
      </c>
      <c r="B846" s="3" t="s">
        <v>1206</v>
      </c>
      <c r="C846" s="3" t="s">
        <v>207</v>
      </c>
      <c r="D846" s="3" t="s">
        <v>811</v>
      </c>
      <c r="E846" s="3" t="s">
        <v>1051</v>
      </c>
    </row>
    <row r="847" spans="1:5">
      <c r="A847" s="3">
        <v>2401586</v>
      </c>
      <c r="B847" s="3" t="s">
        <v>1206</v>
      </c>
      <c r="C847" s="3" t="s">
        <v>814</v>
      </c>
      <c r="D847" s="3" t="s">
        <v>815</v>
      </c>
      <c r="E847" s="3" t="s">
        <v>1053</v>
      </c>
    </row>
    <row r="848" spans="1:5">
      <c r="A848" s="3">
        <v>2401594</v>
      </c>
      <c r="B848" s="3" t="s">
        <v>1207</v>
      </c>
      <c r="C848" s="3" t="s">
        <v>207</v>
      </c>
      <c r="D848" s="3" t="s">
        <v>811</v>
      </c>
      <c r="E848" s="3" t="s">
        <v>1051</v>
      </c>
    </row>
    <row r="849" spans="1:5">
      <c r="A849" s="3">
        <v>2401594</v>
      </c>
      <c r="B849" s="3" t="s">
        <v>1207</v>
      </c>
      <c r="C849" s="3" t="s">
        <v>814</v>
      </c>
      <c r="D849" s="3" t="s">
        <v>815</v>
      </c>
      <c r="E849" s="3" t="s">
        <v>1053</v>
      </c>
    </row>
    <row r="850" spans="1:5">
      <c r="A850" s="3">
        <v>2401602</v>
      </c>
      <c r="B850" s="3" t="s">
        <v>1208</v>
      </c>
      <c r="C850" s="3" t="s">
        <v>207</v>
      </c>
      <c r="D850" s="3" t="s">
        <v>811</v>
      </c>
      <c r="E850" s="3" t="s">
        <v>1051</v>
      </c>
    </row>
    <row r="851" spans="1:5">
      <c r="A851" s="3">
        <v>2401602</v>
      </c>
      <c r="B851" s="3" t="s">
        <v>1209</v>
      </c>
      <c r="C851" s="3" t="s">
        <v>814</v>
      </c>
      <c r="D851" s="3" t="s">
        <v>815</v>
      </c>
      <c r="E851" s="3" t="s">
        <v>1053</v>
      </c>
    </row>
    <row r="852" spans="1:5">
      <c r="A852" s="3">
        <v>2401610</v>
      </c>
      <c r="B852" s="3" t="s">
        <v>1210</v>
      </c>
      <c r="C852" s="3" t="s">
        <v>207</v>
      </c>
      <c r="D852" s="3" t="s">
        <v>811</v>
      </c>
      <c r="E852" s="3" t="s">
        <v>1051</v>
      </c>
    </row>
    <row r="853" spans="1:5">
      <c r="A853" s="3">
        <v>2401610</v>
      </c>
      <c r="B853" s="3" t="s">
        <v>1210</v>
      </c>
      <c r="C853" s="3" t="s">
        <v>814</v>
      </c>
      <c r="D853" s="3" t="s">
        <v>815</v>
      </c>
      <c r="E853" s="3" t="s">
        <v>1053</v>
      </c>
    </row>
    <row r="854" spans="1:5">
      <c r="A854" s="3">
        <v>2401628</v>
      </c>
      <c r="B854" s="3" t="s">
        <v>1211</v>
      </c>
      <c r="C854" s="3" t="s">
        <v>207</v>
      </c>
      <c r="D854" s="3" t="s">
        <v>811</v>
      </c>
      <c r="E854" s="3" t="s">
        <v>1051</v>
      </c>
    </row>
    <row r="855" spans="1:5">
      <c r="A855" s="3">
        <v>2401628</v>
      </c>
      <c r="B855" s="3" t="s">
        <v>1212</v>
      </c>
      <c r="C855" s="3" t="s">
        <v>814</v>
      </c>
      <c r="D855" s="3" t="s">
        <v>815</v>
      </c>
      <c r="E855" s="3" t="s">
        <v>1053</v>
      </c>
    </row>
    <row r="856" spans="1:5">
      <c r="A856" s="3">
        <v>2401636</v>
      </c>
      <c r="B856" s="3" t="s">
        <v>1213</v>
      </c>
      <c r="C856" s="3" t="s">
        <v>207</v>
      </c>
      <c r="D856" s="3" t="s">
        <v>811</v>
      </c>
      <c r="E856" s="3" t="s">
        <v>1051</v>
      </c>
    </row>
    <row r="857" spans="1:5">
      <c r="A857" s="3">
        <v>2401636</v>
      </c>
      <c r="B857" s="3" t="s">
        <v>1213</v>
      </c>
      <c r="C857" s="3" t="s">
        <v>814</v>
      </c>
      <c r="D857" s="3" t="s">
        <v>815</v>
      </c>
      <c r="E857" s="3" t="s">
        <v>1053</v>
      </c>
    </row>
    <row r="858" spans="1:5">
      <c r="A858" s="3">
        <v>2401644</v>
      </c>
      <c r="B858" s="3" t="s">
        <v>1214</v>
      </c>
      <c r="C858" s="3" t="s">
        <v>207</v>
      </c>
      <c r="D858" s="3" t="s">
        <v>811</v>
      </c>
      <c r="E858" s="3" t="s">
        <v>1051</v>
      </c>
    </row>
    <row r="859" spans="1:5">
      <c r="A859" s="3">
        <v>2401644</v>
      </c>
      <c r="B859" s="3" t="s">
        <v>1214</v>
      </c>
      <c r="C859" s="3" t="s">
        <v>814</v>
      </c>
      <c r="D859" s="3" t="s">
        <v>815</v>
      </c>
      <c r="E859" s="3" t="s">
        <v>1053</v>
      </c>
    </row>
    <row r="860" spans="1:5">
      <c r="A860" s="3">
        <v>2401651</v>
      </c>
      <c r="B860" s="3" t="s">
        <v>1215</v>
      </c>
      <c r="C860" s="3" t="s">
        <v>207</v>
      </c>
      <c r="D860" s="3" t="s">
        <v>811</v>
      </c>
      <c r="E860" s="3" t="s">
        <v>1145</v>
      </c>
    </row>
    <row r="861" spans="1:5">
      <c r="A861" s="3">
        <v>2401651</v>
      </c>
      <c r="B861" s="3" t="s">
        <v>1215</v>
      </c>
      <c r="C861" s="3" t="s">
        <v>814</v>
      </c>
      <c r="D861" s="3" t="s">
        <v>815</v>
      </c>
      <c r="E861" s="3" t="s">
        <v>1053</v>
      </c>
    </row>
    <row r="862" spans="1:5">
      <c r="A862" s="3">
        <v>2401669</v>
      </c>
      <c r="B862" s="3" t="s">
        <v>1216</v>
      </c>
      <c r="C862" s="3" t="s">
        <v>207</v>
      </c>
      <c r="D862" s="3" t="s">
        <v>811</v>
      </c>
      <c r="E862" s="3" t="s">
        <v>1145</v>
      </c>
    </row>
    <row r="863" spans="1:5">
      <c r="A863" s="3">
        <v>2401669</v>
      </c>
      <c r="B863" s="3" t="s">
        <v>1216</v>
      </c>
      <c r="C863" s="3" t="s">
        <v>814</v>
      </c>
      <c r="D863" s="3" t="s">
        <v>815</v>
      </c>
      <c r="E863" s="3" t="s">
        <v>1053</v>
      </c>
    </row>
    <row r="864" spans="1:5">
      <c r="A864" s="3">
        <v>2401677</v>
      </c>
      <c r="B864" s="3" t="s">
        <v>1217</v>
      </c>
      <c r="C864" s="3" t="s">
        <v>207</v>
      </c>
      <c r="D864" s="3" t="s">
        <v>811</v>
      </c>
      <c r="E864" s="3" t="s">
        <v>1079</v>
      </c>
    </row>
    <row r="865" spans="1:5">
      <c r="A865" s="3">
        <v>2401677</v>
      </c>
      <c r="B865" s="3" t="s">
        <v>1217</v>
      </c>
      <c r="C865" s="3" t="s">
        <v>814</v>
      </c>
      <c r="D865" s="3" t="s">
        <v>815</v>
      </c>
      <c r="E865" s="3" t="s">
        <v>1053</v>
      </c>
    </row>
    <row r="866" spans="1:5">
      <c r="A866" s="3" t="s">
        <v>325</v>
      </c>
      <c r="B866" s="3" t="s">
        <v>1218</v>
      </c>
      <c r="C866" s="3" t="s">
        <v>207</v>
      </c>
      <c r="D866" s="3" t="s">
        <v>811</v>
      </c>
      <c r="E866" s="3" t="s">
        <v>1219</v>
      </c>
    </row>
    <row r="867" spans="1:5">
      <c r="A867" s="3" t="s">
        <v>325</v>
      </c>
      <c r="B867" s="3" t="s">
        <v>1218</v>
      </c>
      <c r="C867" s="3" t="s">
        <v>322</v>
      </c>
      <c r="D867" s="3" t="s">
        <v>813</v>
      </c>
      <c r="E867" s="3" t="s">
        <v>1219</v>
      </c>
    </row>
    <row r="868" spans="1:5">
      <c r="A868" s="3" t="s">
        <v>325</v>
      </c>
      <c r="B868" s="3" t="s">
        <v>1218</v>
      </c>
      <c r="C868" s="3" t="s">
        <v>305</v>
      </c>
      <c r="D868" s="3" t="s">
        <v>817</v>
      </c>
      <c r="E868" s="3" t="s">
        <v>1219</v>
      </c>
    </row>
    <row r="869" spans="1:5">
      <c r="A869" s="3" t="s">
        <v>325</v>
      </c>
      <c r="B869" s="3" t="s">
        <v>1218</v>
      </c>
      <c r="C869" s="3" t="s">
        <v>814</v>
      </c>
      <c r="D869" s="3" t="s">
        <v>815</v>
      </c>
      <c r="E869" s="3" t="s">
        <v>1219</v>
      </c>
    </row>
    <row r="870" spans="1:5">
      <c r="A870" s="3" t="s">
        <v>326</v>
      </c>
      <c r="B870" s="3" t="s">
        <v>1220</v>
      </c>
      <c r="C870" s="3" t="s">
        <v>207</v>
      </c>
      <c r="D870" s="3" t="s">
        <v>811</v>
      </c>
      <c r="E870" s="3" t="s">
        <v>1219</v>
      </c>
    </row>
    <row r="871" spans="1:5">
      <c r="A871" s="3" t="s">
        <v>326</v>
      </c>
      <c r="B871" s="3" t="s">
        <v>1220</v>
      </c>
      <c r="C871" s="3" t="s">
        <v>322</v>
      </c>
      <c r="D871" s="3" t="s">
        <v>813</v>
      </c>
      <c r="E871" s="3" t="s">
        <v>1219</v>
      </c>
    </row>
    <row r="872" spans="1:5">
      <c r="A872" s="3" t="s">
        <v>326</v>
      </c>
      <c r="B872" s="3" t="s">
        <v>1220</v>
      </c>
      <c r="C872" s="3" t="s">
        <v>305</v>
      </c>
      <c r="D872" s="3" t="s">
        <v>817</v>
      </c>
      <c r="E872" s="3" t="s">
        <v>1219</v>
      </c>
    </row>
    <row r="873" spans="1:5">
      <c r="A873" s="3" t="s">
        <v>326</v>
      </c>
      <c r="B873" s="3" t="s">
        <v>1220</v>
      </c>
      <c r="C873" s="3" t="s">
        <v>814</v>
      </c>
      <c r="D873" s="3" t="s">
        <v>815</v>
      </c>
      <c r="E873" s="3" t="s">
        <v>1219</v>
      </c>
    </row>
    <row r="874" spans="1:5">
      <c r="A874" s="3" t="s">
        <v>327</v>
      </c>
      <c r="B874" s="3" t="s">
        <v>1221</v>
      </c>
      <c r="C874" s="3" t="s">
        <v>207</v>
      </c>
      <c r="D874" s="3" t="s">
        <v>811</v>
      </c>
      <c r="E874" s="3" t="s">
        <v>1219</v>
      </c>
    </row>
    <row r="875" spans="1:5">
      <c r="A875" s="3" t="s">
        <v>327</v>
      </c>
      <c r="B875" s="3" t="s">
        <v>1221</v>
      </c>
      <c r="C875" s="3" t="s">
        <v>322</v>
      </c>
      <c r="D875" s="3" t="s">
        <v>813</v>
      </c>
      <c r="E875" s="3" t="s">
        <v>1219</v>
      </c>
    </row>
    <row r="876" spans="1:5">
      <c r="A876" s="3" t="s">
        <v>327</v>
      </c>
      <c r="B876" s="3" t="s">
        <v>1221</v>
      </c>
      <c r="C876" s="3" t="s">
        <v>305</v>
      </c>
      <c r="D876" s="3" t="s">
        <v>817</v>
      </c>
      <c r="E876" s="3" t="s">
        <v>1219</v>
      </c>
    </row>
    <row r="877" spans="1:5">
      <c r="A877" s="3" t="s">
        <v>327</v>
      </c>
      <c r="B877" s="3" t="s">
        <v>1221</v>
      </c>
      <c r="C877" s="3" t="s">
        <v>814</v>
      </c>
      <c r="D877" s="3" t="s">
        <v>815</v>
      </c>
      <c r="E877" s="3" t="s">
        <v>1219</v>
      </c>
    </row>
    <row r="878" spans="1:5">
      <c r="A878" s="3" t="s">
        <v>1222</v>
      </c>
      <c r="B878" s="3" t="s">
        <v>1223</v>
      </c>
      <c r="C878" s="3" t="s">
        <v>207</v>
      </c>
      <c r="D878" s="3" t="s">
        <v>811</v>
      </c>
      <c r="E878" s="3" t="s">
        <v>1219</v>
      </c>
    </row>
    <row r="879" spans="1:5">
      <c r="A879" s="3" t="s">
        <v>1222</v>
      </c>
      <c r="B879" s="3" t="s">
        <v>1223</v>
      </c>
      <c r="C879" s="3" t="s">
        <v>322</v>
      </c>
      <c r="D879" s="3" t="s">
        <v>813</v>
      </c>
      <c r="E879" s="3" t="s">
        <v>1219</v>
      </c>
    </row>
    <row r="880" spans="1:5">
      <c r="A880" s="3" t="s">
        <v>1222</v>
      </c>
      <c r="B880" s="3" t="s">
        <v>1223</v>
      </c>
      <c r="C880" s="3" t="s">
        <v>305</v>
      </c>
      <c r="D880" s="3" t="s">
        <v>817</v>
      </c>
      <c r="E880" s="3" t="s">
        <v>1219</v>
      </c>
    </row>
    <row r="881" spans="1:5">
      <c r="A881" s="3" t="s">
        <v>1222</v>
      </c>
      <c r="B881" s="3" t="s">
        <v>1223</v>
      </c>
      <c r="C881" s="3" t="s">
        <v>814</v>
      </c>
      <c r="D881" s="3" t="s">
        <v>815</v>
      </c>
      <c r="E881" s="3" t="s">
        <v>1219</v>
      </c>
    </row>
    <row r="882" spans="1:5">
      <c r="A882" s="3" t="s">
        <v>352</v>
      </c>
      <c r="B882" s="3" t="s">
        <v>1224</v>
      </c>
      <c r="C882" s="3" t="s">
        <v>207</v>
      </c>
      <c r="D882" s="3" t="s">
        <v>811</v>
      </c>
      <c r="E882" s="3" t="s">
        <v>1225</v>
      </c>
    </row>
    <row r="883" spans="1:5">
      <c r="A883" s="3" t="s">
        <v>352</v>
      </c>
      <c r="B883" s="3" t="s">
        <v>1224</v>
      </c>
      <c r="C883" s="3" t="s">
        <v>322</v>
      </c>
      <c r="D883" s="3" t="s">
        <v>813</v>
      </c>
      <c r="E883" s="3" t="s">
        <v>1225</v>
      </c>
    </row>
    <row r="884" spans="1:5">
      <c r="A884" s="3" t="s">
        <v>352</v>
      </c>
      <c r="B884" s="3" t="s">
        <v>1224</v>
      </c>
      <c r="C884" s="3" t="s">
        <v>305</v>
      </c>
      <c r="D884" s="3" t="s">
        <v>817</v>
      </c>
      <c r="E884" s="3" t="s">
        <v>1225</v>
      </c>
    </row>
    <row r="885" spans="1:5">
      <c r="A885" s="3" t="s">
        <v>352</v>
      </c>
      <c r="B885" s="3" t="s">
        <v>1224</v>
      </c>
      <c r="C885" s="3" t="s">
        <v>814</v>
      </c>
      <c r="D885" s="3" t="s">
        <v>815</v>
      </c>
      <c r="E885" s="3" t="s">
        <v>1225</v>
      </c>
    </row>
    <row r="886" spans="1:5">
      <c r="A886" s="3" t="s">
        <v>354</v>
      </c>
      <c r="B886" s="3" t="s">
        <v>1226</v>
      </c>
      <c r="C886" s="3" t="s">
        <v>207</v>
      </c>
      <c r="D886" s="3" t="s">
        <v>811</v>
      </c>
      <c r="E886" s="3" t="s">
        <v>1219</v>
      </c>
    </row>
    <row r="887" spans="1:5">
      <c r="A887" s="3" t="s">
        <v>354</v>
      </c>
      <c r="B887" s="3" t="s">
        <v>1226</v>
      </c>
      <c r="C887" s="3" t="s">
        <v>322</v>
      </c>
      <c r="D887" s="3" t="s">
        <v>813</v>
      </c>
      <c r="E887" s="3" t="s">
        <v>1219</v>
      </c>
    </row>
    <row r="888" spans="1:5">
      <c r="A888" s="3" t="s">
        <v>354</v>
      </c>
      <c r="B888" s="3" t="s">
        <v>1226</v>
      </c>
      <c r="C888" s="3" t="s">
        <v>305</v>
      </c>
      <c r="D888" s="3" t="s">
        <v>817</v>
      </c>
      <c r="E888" s="3" t="s">
        <v>1219</v>
      </c>
    </row>
    <row r="889" spans="1:5">
      <c r="A889" s="3" t="s">
        <v>354</v>
      </c>
      <c r="B889" s="3" t="s">
        <v>1226</v>
      </c>
      <c r="C889" s="3" t="s">
        <v>814</v>
      </c>
      <c r="D889" s="3" t="s">
        <v>815</v>
      </c>
      <c r="E889" s="3" t="s">
        <v>1219</v>
      </c>
    </row>
    <row r="890" spans="1:5">
      <c r="A890" s="3" t="s">
        <v>301</v>
      </c>
      <c r="B890" s="3" t="s">
        <v>1227</v>
      </c>
      <c r="C890" s="3" t="s">
        <v>207</v>
      </c>
      <c r="D890" s="3" t="s">
        <v>811</v>
      </c>
      <c r="E890" s="3" t="s">
        <v>1219</v>
      </c>
    </row>
    <row r="891" spans="1:5">
      <c r="A891" s="3" t="s">
        <v>301</v>
      </c>
      <c r="B891" s="3" t="s">
        <v>1227</v>
      </c>
      <c r="C891" s="3" t="s">
        <v>322</v>
      </c>
      <c r="D891" s="3" t="s">
        <v>813</v>
      </c>
      <c r="E891" s="3" t="s">
        <v>1219</v>
      </c>
    </row>
    <row r="892" spans="1:5">
      <c r="A892" s="3" t="s">
        <v>301</v>
      </c>
      <c r="B892" s="3" t="s">
        <v>1227</v>
      </c>
      <c r="C892" s="3" t="s">
        <v>305</v>
      </c>
      <c r="D892" s="3" t="s">
        <v>817</v>
      </c>
      <c r="E892" s="3" t="s">
        <v>1219</v>
      </c>
    </row>
    <row r="893" spans="1:5">
      <c r="A893" s="3" t="s">
        <v>301</v>
      </c>
      <c r="B893" s="3" t="s">
        <v>1227</v>
      </c>
      <c r="C893" s="3" t="s">
        <v>814</v>
      </c>
      <c r="D893" s="3" t="s">
        <v>815</v>
      </c>
      <c r="E893" s="3" t="s">
        <v>1219</v>
      </c>
    </row>
    <row r="894" spans="1:5">
      <c r="A894" s="3" t="s">
        <v>356</v>
      </c>
      <c r="B894" s="3" t="s">
        <v>1228</v>
      </c>
      <c r="C894" s="3" t="s">
        <v>207</v>
      </c>
      <c r="D894" s="3" t="s">
        <v>811</v>
      </c>
      <c r="E894" s="3" t="s">
        <v>1219</v>
      </c>
    </row>
    <row r="895" spans="1:5">
      <c r="A895" s="3" t="s">
        <v>356</v>
      </c>
      <c r="B895" s="3" t="s">
        <v>1228</v>
      </c>
      <c r="C895" s="3" t="s">
        <v>322</v>
      </c>
      <c r="D895" s="3" t="s">
        <v>813</v>
      </c>
      <c r="E895" s="3" t="s">
        <v>1219</v>
      </c>
    </row>
    <row r="896" spans="1:5">
      <c r="A896" s="3" t="s">
        <v>356</v>
      </c>
      <c r="B896" s="3" t="s">
        <v>1228</v>
      </c>
      <c r="C896" s="3" t="s">
        <v>305</v>
      </c>
      <c r="D896" s="3" t="s">
        <v>817</v>
      </c>
      <c r="E896" s="3" t="s">
        <v>1219</v>
      </c>
    </row>
    <row r="897" spans="1:5">
      <c r="A897" s="3" t="s">
        <v>356</v>
      </c>
      <c r="B897" s="3" t="s">
        <v>1228</v>
      </c>
      <c r="C897" s="3" t="s">
        <v>814</v>
      </c>
      <c r="D897" s="3" t="s">
        <v>815</v>
      </c>
      <c r="E897" s="3" t="s">
        <v>1219</v>
      </c>
    </row>
    <row r="898" spans="1:5">
      <c r="A898" s="3" t="s">
        <v>367</v>
      </c>
      <c r="B898" s="3" t="s">
        <v>1229</v>
      </c>
      <c r="C898" s="3" t="s">
        <v>207</v>
      </c>
      <c r="D898" s="3" t="s">
        <v>811</v>
      </c>
      <c r="E898" s="3" t="s">
        <v>1219</v>
      </c>
    </row>
    <row r="899" spans="1:5">
      <c r="A899" s="3" t="s">
        <v>367</v>
      </c>
      <c r="B899" s="3" t="s">
        <v>1229</v>
      </c>
      <c r="C899" s="3" t="s">
        <v>322</v>
      </c>
      <c r="D899" s="3" t="s">
        <v>813</v>
      </c>
      <c r="E899" s="3" t="s">
        <v>1219</v>
      </c>
    </row>
    <row r="900" spans="1:5">
      <c r="A900" s="3" t="s">
        <v>367</v>
      </c>
      <c r="B900" s="3" t="s">
        <v>1229</v>
      </c>
      <c r="C900" s="3" t="s">
        <v>305</v>
      </c>
      <c r="D900" s="3" t="s">
        <v>817</v>
      </c>
      <c r="E900" s="3" t="s">
        <v>1219</v>
      </c>
    </row>
    <row r="901" spans="1:5">
      <c r="A901" s="3" t="s">
        <v>367</v>
      </c>
      <c r="B901" s="3" t="s">
        <v>1229</v>
      </c>
      <c r="C901" s="3" t="s">
        <v>814</v>
      </c>
      <c r="D901" s="3" t="s">
        <v>815</v>
      </c>
      <c r="E901" s="3" t="s">
        <v>1219</v>
      </c>
    </row>
    <row r="902" spans="1:5">
      <c r="A902" s="3" t="s">
        <v>368</v>
      </c>
      <c r="B902" s="3" t="s">
        <v>1230</v>
      </c>
      <c r="C902" s="3" t="s">
        <v>207</v>
      </c>
      <c r="D902" s="3" t="s">
        <v>811</v>
      </c>
      <c r="E902" s="3" t="s">
        <v>1219</v>
      </c>
    </row>
    <row r="903" spans="1:5">
      <c r="A903" s="3" t="s">
        <v>368</v>
      </c>
      <c r="B903" s="3" t="s">
        <v>1230</v>
      </c>
      <c r="C903" s="3" t="s">
        <v>322</v>
      </c>
      <c r="D903" s="3" t="s">
        <v>813</v>
      </c>
      <c r="E903" s="3" t="s">
        <v>1219</v>
      </c>
    </row>
    <row r="904" spans="1:5">
      <c r="A904" s="3" t="s">
        <v>368</v>
      </c>
      <c r="B904" s="3" t="s">
        <v>1230</v>
      </c>
      <c r="C904" s="3" t="s">
        <v>305</v>
      </c>
      <c r="D904" s="3" t="s">
        <v>817</v>
      </c>
      <c r="E904" s="3" t="s">
        <v>1219</v>
      </c>
    </row>
    <row r="905" spans="1:5">
      <c r="A905" s="3" t="s">
        <v>368</v>
      </c>
      <c r="B905" s="3" t="s">
        <v>1230</v>
      </c>
      <c r="C905" s="3" t="s">
        <v>814</v>
      </c>
      <c r="D905" s="3" t="s">
        <v>815</v>
      </c>
      <c r="E905" s="3" t="s">
        <v>1219</v>
      </c>
    </row>
    <row r="906" spans="1:5">
      <c r="A906" s="3" t="s">
        <v>370</v>
      </c>
      <c r="B906" s="3" t="s">
        <v>1231</v>
      </c>
      <c r="C906" s="3" t="s">
        <v>207</v>
      </c>
      <c r="D906" s="3" t="s">
        <v>811</v>
      </c>
      <c r="E906" s="3" t="s">
        <v>1219</v>
      </c>
    </row>
    <row r="907" spans="1:5">
      <c r="A907" s="3" t="s">
        <v>370</v>
      </c>
      <c r="B907" s="3" t="s">
        <v>1231</v>
      </c>
      <c r="C907" s="3" t="s">
        <v>322</v>
      </c>
      <c r="D907" s="3" t="s">
        <v>813</v>
      </c>
      <c r="E907" s="3" t="s">
        <v>1219</v>
      </c>
    </row>
    <row r="908" spans="1:5">
      <c r="A908" s="3" t="s">
        <v>370</v>
      </c>
      <c r="B908" s="3" t="s">
        <v>1231</v>
      </c>
      <c r="C908" s="3" t="s">
        <v>305</v>
      </c>
      <c r="D908" s="3" t="s">
        <v>817</v>
      </c>
      <c r="E908" s="3" t="s">
        <v>1219</v>
      </c>
    </row>
    <row r="909" spans="1:5">
      <c r="A909" s="3" t="s">
        <v>370</v>
      </c>
      <c r="B909" s="3" t="s">
        <v>1231</v>
      </c>
      <c r="C909" s="3" t="s">
        <v>814</v>
      </c>
      <c r="D909" s="3" t="s">
        <v>815</v>
      </c>
      <c r="E909" s="3" t="s">
        <v>1219</v>
      </c>
    </row>
    <row r="910" spans="1:5">
      <c r="A910" s="3" t="s">
        <v>372</v>
      </c>
      <c r="B910" s="3" t="s">
        <v>1232</v>
      </c>
      <c r="C910" s="3" t="s">
        <v>207</v>
      </c>
      <c r="D910" s="3" t="s">
        <v>811</v>
      </c>
      <c r="E910" s="3" t="s">
        <v>1219</v>
      </c>
    </row>
    <row r="911" spans="1:5">
      <c r="A911" s="3" t="s">
        <v>372</v>
      </c>
      <c r="B911" s="3" t="s">
        <v>1232</v>
      </c>
      <c r="C911" s="3" t="s">
        <v>322</v>
      </c>
      <c r="D911" s="3" t="s">
        <v>813</v>
      </c>
      <c r="E911" s="3" t="s">
        <v>1219</v>
      </c>
    </row>
    <row r="912" spans="1:5">
      <c r="A912" s="3" t="s">
        <v>372</v>
      </c>
      <c r="B912" s="3" t="s">
        <v>1232</v>
      </c>
      <c r="C912" s="3" t="s">
        <v>305</v>
      </c>
      <c r="D912" s="3" t="s">
        <v>817</v>
      </c>
      <c r="E912" s="3" t="s">
        <v>1219</v>
      </c>
    </row>
    <row r="913" spans="1:5">
      <c r="A913" s="3" t="s">
        <v>372</v>
      </c>
      <c r="B913" s="3" t="s">
        <v>1232</v>
      </c>
      <c r="C913" s="3" t="s">
        <v>814</v>
      </c>
      <c r="D913" s="3" t="s">
        <v>815</v>
      </c>
      <c r="E913" s="3" t="s">
        <v>1219</v>
      </c>
    </row>
    <row r="914" spans="1:5">
      <c r="A914" s="3" t="s">
        <v>374</v>
      </c>
      <c r="B914" s="3" t="s">
        <v>1233</v>
      </c>
      <c r="C914" s="3" t="s">
        <v>207</v>
      </c>
      <c r="D914" s="3" t="s">
        <v>811</v>
      </c>
      <c r="E914" s="3" t="s">
        <v>1219</v>
      </c>
    </row>
    <row r="915" spans="1:5">
      <c r="A915" s="3" t="s">
        <v>374</v>
      </c>
      <c r="B915" s="3" t="s">
        <v>1233</v>
      </c>
      <c r="C915" s="3" t="s">
        <v>322</v>
      </c>
      <c r="D915" s="3" t="s">
        <v>813</v>
      </c>
      <c r="E915" s="3" t="s">
        <v>1219</v>
      </c>
    </row>
    <row r="916" spans="1:5">
      <c r="A916" s="3" t="s">
        <v>374</v>
      </c>
      <c r="B916" s="3" t="s">
        <v>1233</v>
      </c>
      <c r="C916" s="3" t="s">
        <v>305</v>
      </c>
      <c r="D916" s="3" t="s">
        <v>817</v>
      </c>
      <c r="E916" s="3" t="s">
        <v>1219</v>
      </c>
    </row>
    <row r="917" spans="1:5">
      <c r="A917" s="3" t="s">
        <v>374</v>
      </c>
      <c r="B917" s="3" t="s">
        <v>1233</v>
      </c>
      <c r="C917" s="3" t="s">
        <v>814</v>
      </c>
      <c r="D917" s="3" t="s">
        <v>815</v>
      </c>
      <c r="E917" s="3" t="s">
        <v>1219</v>
      </c>
    </row>
    <row r="918" spans="1:5">
      <c r="A918" s="3" t="s">
        <v>375</v>
      </c>
      <c r="B918" s="3" t="s">
        <v>1234</v>
      </c>
      <c r="C918" s="3" t="s">
        <v>207</v>
      </c>
      <c r="D918" s="3" t="s">
        <v>811</v>
      </c>
      <c r="E918" s="3" t="s">
        <v>1219</v>
      </c>
    </row>
    <row r="919" spans="1:5">
      <c r="A919" s="3" t="s">
        <v>375</v>
      </c>
      <c r="B919" s="3" t="s">
        <v>1234</v>
      </c>
      <c r="C919" s="3" t="s">
        <v>322</v>
      </c>
      <c r="D919" s="3" t="s">
        <v>813</v>
      </c>
      <c r="E919" s="3" t="s">
        <v>1219</v>
      </c>
    </row>
    <row r="920" spans="1:5">
      <c r="A920" s="3" t="s">
        <v>375</v>
      </c>
      <c r="B920" s="3" t="s">
        <v>1234</v>
      </c>
      <c r="C920" s="3" t="s">
        <v>305</v>
      </c>
      <c r="D920" s="3" t="s">
        <v>817</v>
      </c>
      <c r="E920" s="3" t="s">
        <v>1219</v>
      </c>
    </row>
    <row r="921" spans="1:5">
      <c r="A921" s="3" t="s">
        <v>375</v>
      </c>
      <c r="B921" s="3" t="s">
        <v>1234</v>
      </c>
      <c r="C921" s="3" t="s">
        <v>814</v>
      </c>
      <c r="D921" s="3" t="s">
        <v>815</v>
      </c>
      <c r="E921" s="3" t="s">
        <v>1219</v>
      </c>
    </row>
    <row r="922" spans="1:5">
      <c r="A922" s="3" t="s">
        <v>376</v>
      </c>
      <c r="B922" s="3" t="s">
        <v>1235</v>
      </c>
      <c r="C922" s="3" t="s">
        <v>207</v>
      </c>
      <c r="D922" s="3" t="s">
        <v>811</v>
      </c>
      <c r="E922" s="3" t="s">
        <v>1219</v>
      </c>
    </row>
    <row r="923" spans="1:5">
      <c r="A923" s="3" t="s">
        <v>376</v>
      </c>
      <c r="B923" s="3" t="s">
        <v>1235</v>
      </c>
      <c r="C923" s="3" t="s">
        <v>322</v>
      </c>
      <c r="D923" s="3" t="s">
        <v>813</v>
      </c>
      <c r="E923" s="3" t="s">
        <v>1219</v>
      </c>
    </row>
    <row r="924" spans="1:5">
      <c r="A924" s="3" t="s">
        <v>376</v>
      </c>
      <c r="B924" s="3" t="s">
        <v>1235</v>
      </c>
      <c r="C924" s="3" t="s">
        <v>305</v>
      </c>
      <c r="D924" s="3" t="s">
        <v>817</v>
      </c>
      <c r="E924" s="3" t="s">
        <v>1219</v>
      </c>
    </row>
    <row r="925" spans="1:5">
      <c r="A925" s="3" t="s">
        <v>376</v>
      </c>
      <c r="B925" s="3" t="s">
        <v>1235</v>
      </c>
      <c r="C925" s="3" t="s">
        <v>814</v>
      </c>
      <c r="D925" s="3" t="s">
        <v>815</v>
      </c>
      <c r="E925" s="3" t="s">
        <v>1219</v>
      </c>
    </row>
    <row r="926" spans="1:5">
      <c r="A926" s="3" t="s">
        <v>377</v>
      </c>
      <c r="B926" s="3" t="s">
        <v>1236</v>
      </c>
      <c r="C926" s="3" t="s">
        <v>207</v>
      </c>
      <c r="D926" s="3" t="s">
        <v>811</v>
      </c>
      <c r="E926" s="3" t="s">
        <v>1219</v>
      </c>
    </row>
    <row r="927" spans="1:5">
      <c r="A927" s="3" t="s">
        <v>377</v>
      </c>
      <c r="B927" s="3" t="s">
        <v>1236</v>
      </c>
      <c r="C927" s="3" t="s">
        <v>322</v>
      </c>
      <c r="D927" s="3" t="s">
        <v>813</v>
      </c>
      <c r="E927" s="3" t="s">
        <v>1219</v>
      </c>
    </row>
    <row r="928" spans="1:5">
      <c r="A928" s="3" t="s">
        <v>377</v>
      </c>
      <c r="B928" s="3" t="s">
        <v>1236</v>
      </c>
      <c r="C928" s="3" t="s">
        <v>305</v>
      </c>
      <c r="D928" s="3" t="s">
        <v>817</v>
      </c>
      <c r="E928" s="3" t="s">
        <v>1219</v>
      </c>
    </row>
    <row r="929" spans="1:5">
      <c r="A929" s="3" t="s">
        <v>377</v>
      </c>
      <c r="B929" s="3" t="s">
        <v>1236</v>
      </c>
      <c r="C929" s="3" t="s">
        <v>814</v>
      </c>
      <c r="D929" s="3" t="s">
        <v>815</v>
      </c>
      <c r="E929" s="3" t="s">
        <v>1219</v>
      </c>
    </row>
    <row r="930" spans="1:5">
      <c r="A930" s="3" t="s">
        <v>378</v>
      </c>
      <c r="B930" s="3" t="s">
        <v>1237</v>
      </c>
      <c r="C930" s="3" t="s">
        <v>207</v>
      </c>
      <c r="D930" s="3" t="s">
        <v>811</v>
      </c>
      <c r="E930" s="3" t="s">
        <v>1219</v>
      </c>
    </row>
    <row r="931" spans="1:5">
      <c r="A931" s="3" t="s">
        <v>378</v>
      </c>
      <c r="B931" s="3" t="s">
        <v>1237</v>
      </c>
      <c r="C931" s="3" t="s">
        <v>322</v>
      </c>
      <c r="D931" s="3" t="s">
        <v>813</v>
      </c>
      <c r="E931" s="3" t="s">
        <v>1219</v>
      </c>
    </row>
    <row r="932" spans="1:5">
      <c r="A932" s="3" t="s">
        <v>378</v>
      </c>
      <c r="B932" s="3" t="s">
        <v>1237</v>
      </c>
      <c r="C932" s="3" t="s">
        <v>305</v>
      </c>
      <c r="D932" s="3" t="s">
        <v>817</v>
      </c>
      <c r="E932" s="3" t="s">
        <v>1219</v>
      </c>
    </row>
    <row r="933" spans="1:5">
      <c r="A933" s="3" t="s">
        <v>378</v>
      </c>
      <c r="B933" s="3" t="s">
        <v>1237</v>
      </c>
      <c r="C933" s="3" t="s">
        <v>814</v>
      </c>
      <c r="D933" s="3" t="s">
        <v>815</v>
      </c>
      <c r="E933" s="3" t="s">
        <v>1219</v>
      </c>
    </row>
    <row r="934" spans="1:5">
      <c r="A934" s="3" t="s">
        <v>380</v>
      </c>
      <c r="B934" s="3" t="s">
        <v>1238</v>
      </c>
      <c r="C934" s="3" t="s">
        <v>207</v>
      </c>
      <c r="D934" s="3" t="s">
        <v>811</v>
      </c>
      <c r="E934" s="3" t="s">
        <v>1219</v>
      </c>
    </row>
    <row r="935" spans="1:5">
      <c r="A935" s="3" t="s">
        <v>380</v>
      </c>
      <c r="B935" s="3" t="s">
        <v>1238</v>
      </c>
      <c r="C935" s="3" t="s">
        <v>322</v>
      </c>
      <c r="D935" s="3" t="s">
        <v>813</v>
      </c>
      <c r="E935" s="3" t="s">
        <v>1219</v>
      </c>
    </row>
    <row r="936" spans="1:5">
      <c r="A936" s="3" t="s">
        <v>380</v>
      </c>
      <c r="B936" s="3" t="s">
        <v>1238</v>
      </c>
      <c r="C936" s="3" t="s">
        <v>305</v>
      </c>
      <c r="D936" s="3" t="s">
        <v>817</v>
      </c>
      <c r="E936" s="3" t="s">
        <v>1219</v>
      </c>
    </row>
    <row r="937" spans="1:5">
      <c r="A937" s="3" t="s">
        <v>380</v>
      </c>
      <c r="B937" s="3" t="s">
        <v>1238</v>
      </c>
      <c r="C937" s="3" t="s">
        <v>814</v>
      </c>
      <c r="D937" s="3" t="s">
        <v>815</v>
      </c>
      <c r="E937" s="3" t="s">
        <v>1219</v>
      </c>
    </row>
    <row r="938" spans="1:5">
      <c r="A938" s="3" t="s">
        <v>381</v>
      </c>
      <c r="B938" s="3" t="s">
        <v>1239</v>
      </c>
      <c r="C938" s="3" t="s">
        <v>207</v>
      </c>
      <c r="D938" s="3" t="s">
        <v>811</v>
      </c>
      <c r="E938" s="3" t="s">
        <v>1219</v>
      </c>
    </row>
    <row r="939" spans="1:5">
      <c r="A939" s="3" t="s">
        <v>381</v>
      </c>
      <c r="B939" s="3" t="s">
        <v>1239</v>
      </c>
      <c r="C939" s="3" t="s">
        <v>322</v>
      </c>
      <c r="D939" s="3" t="s">
        <v>813</v>
      </c>
      <c r="E939" s="3" t="s">
        <v>1219</v>
      </c>
    </row>
    <row r="940" spans="1:5">
      <c r="A940" s="3" t="s">
        <v>381</v>
      </c>
      <c r="B940" s="3" t="s">
        <v>1239</v>
      </c>
      <c r="C940" s="3" t="s">
        <v>305</v>
      </c>
      <c r="D940" s="3" t="s">
        <v>817</v>
      </c>
      <c r="E940" s="3" t="s">
        <v>1219</v>
      </c>
    </row>
    <row r="941" spans="1:5">
      <c r="A941" s="3" t="s">
        <v>381</v>
      </c>
      <c r="B941" s="3" t="s">
        <v>1239</v>
      </c>
      <c r="C941" s="3" t="s">
        <v>814</v>
      </c>
      <c r="D941" s="3" t="s">
        <v>815</v>
      </c>
      <c r="E941" s="3" t="s">
        <v>1219</v>
      </c>
    </row>
    <row r="942" spans="1:5">
      <c r="A942" s="3" t="s">
        <v>382</v>
      </c>
      <c r="B942" s="3" t="s">
        <v>1240</v>
      </c>
      <c r="C942" s="3" t="s">
        <v>207</v>
      </c>
      <c r="D942" s="3" t="s">
        <v>811</v>
      </c>
      <c r="E942" s="3" t="s">
        <v>1219</v>
      </c>
    </row>
    <row r="943" spans="1:5">
      <c r="A943" s="3" t="s">
        <v>382</v>
      </c>
      <c r="B943" s="3" t="s">
        <v>1240</v>
      </c>
      <c r="C943" s="3" t="s">
        <v>322</v>
      </c>
      <c r="D943" s="3" t="s">
        <v>813</v>
      </c>
      <c r="E943" s="3" t="s">
        <v>1219</v>
      </c>
    </row>
    <row r="944" spans="1:5">
      <c r="A944" s="3" t="s">
        <v>382</v>
      </c>
      <c r="B944" s="3" t="s">
        <v>1240</v>
      </c>
      <c r="C944" s="3" t="s">
        <v>305</v>
      </c>
      <c r="D944" s="3" t="s">
        <v>817</v>
      </c>
      <c r="E944" s="3" t="s">
        <v>1219</v>
      </c>
    </row>
    <row r="945" spans="1:5">
      <c r="A945" s="3" t="s">
        <v>382</v>
      </c>
      <c r="B945" s="3" t="s">
        <v>1240</v>
      </c>
      <c r="C945" s="3" t="s">
        <v>814</v>
      </c>
      <c r="D945" s="3" t="s">
        <v>815</v>
      </c>
      <c r="E945" s="3" t="s">
        <v>1219</v>
      </c>
    </row>
    <row r="946" spans="1:5">
      <c r="A946" s="3" t="s">
        <v>383</v>
      </c>
      <c r="B946" s="3" t="s">
        <v>1241</v>
      </c>
      <c r="C946" s="3" t="s">
        <v>207</v>
      </c>
      <c r="D946" s="3" t="s">
        <v>811</v>
      </c>
      <c r="E946" s="3" t="s">
        <v>1219</v>
      </c>
    </row>
    <row r="947" spans="1:5">
      <c r="A947" s="3" t="s">
        <v>383</v>
      </c>
      <c r="B947" s="3" t="s">
        <v>1241</v>
      </c>
      <c r="C947" s="3" t="s">
        <v>322</v>
      </c>
      <c r="D947" s="3" t="s">
        <v>813</v>
      </c>
      <c r="E947" s="3" t="s">
        <v>1219</v>
      </c>
    </row>
    <row r="948" spans="1:5">
      <c r="A948" s="3" t="s">
        <v>383</v>
      </c>
      <c r="B948" s="3" t="s">
        <v>1241</v>
      </c>
      <c r="C948" s="3" t="s">
        <v>305</v>
      </c>
      <c r="D948" s="3" t="s">
        <v>817</v>
      </c>
      <c r="E948" s="3" t="s">
        <v>1219</v>
      </c>
    </row>
    <row r="949" spans="1:5">
      <c r="A949" s="3" t="s">
        <v>383</v>
      </c>
      <c r="B949" s="3" t="s">
        <v>1241</v>
      </c>
      <c r="C949" s="3" t="s">
        <v>814</v>
      </c>
      <c r="D949" s="3" t="s">
        <v>815</v>
      </c>
      <c r="E949" s="3" t="s">
        <v>1219</v>
      </c>
    </row>
    <row r="950" spans="1:5">
      <c r="A950" s="3" t="s">
        <v>385</v>
      </c>
      <c r="B950" s="3" t="s">
        <v>1242</v>
      </c>
      <c r="C950" s="3" t="s">
        <v>207</v>
      </c>
      <c r="D950" s="3" t="s">
        <v>811</v>
      </c>
      <c r="E950" s="3" t="s">
        <v>1219</v>
      </c>
    </row>
    <row r="951" spans="1:5">
      <c r="A951" s="3" t="s">
        <v>385</v>
      </c>
      <c r="B951" s="3" t="s">
        <v>1242</v>
      </c>
      <c r="C951" s="3" t="s">
        <v>322</v>
      </c>
      <c r="D951" s="3" t="s">
        <v>813</v>
      </c>
      <c r="E951" s="3" t="s">
        <v>1219</v>
      </c>
    </row>
    <row r="952" spans="1:5">
      <c r="A952" s="3" t="s">
        <v>385</v>
      </c>
      <c r="B952" s="3" t="s">
        <v>1242</v>
      </c>
      <c r="C952" s="3" t="s">
        <v>305</v>
      </c>
      <c r="D952" s="3" t="s">
        <v>817</v>
      </c>
      <c r="E952" s="3" t="s">
        <v>1219</v>
      </c>
    </row>
    <row r="953" spans="1:5">
      <c r="A953" s="3" t="s">
        <v>385</v>
      </c>
      <c r="B953" s="3" t="s">
        <v>1242</v>
      </c>
      <c r="C953" s="3" t="s">
        <v>814</v>
      </c>
      <c r="D953" s="3" t="s">
        <v>815</v>
      </c>
      <c r="E953" s="3" t="s">
        <v>1219</v>
      </c>
    </row>
    <row r="954" spans="1:5">
      <c r="A954" s="3" t="s">
        <v>387</v>
      </c>
      <c r="B954" s="3" t="s">
        <v>1243</v>
      </c>
      <c r="C954" s="3" t="s">
        <v>207</v>
      </c>
      <c r="D954" s="3" t="s">
        <v>811</v>
      </c>
      <c r="E954" s="3" t="s">
        <v>1219</v>
      </c>
    </row>
    <row r="955" spans="1:5">
      <c r="A955" s="3" t="s">
        <v>387</v>
      </c>
      <c r="B955" s="3" t="s">
        <v>1243</v>
      </c>
      <c r="C955" s="3" t="s">
        <v>322</v>
      </c>
      <c r="D955" s="3" t="s">
        <v>813</v>
      </c>
      <c r="E955" s="3" t="s">
        <v>1219</v>
      </c>
    </row>
    <row r="956" spans="1:5">
      <c r="A956" s="3" t="s">
        <v>387</v>
      </c>
      <c r="B956" s="3" t="s">
        <v>1243</v>
      </c>
      <c r="C956" s="3" t="s">
        <v>305</v>
      </c>
      <c r="D956" s="3" t="s">
        <v>817</v>
      </c>
      <c r="E956" s="3" t="s">
        <v>1219</v>
      </c>
    </row>
    <row r="957" spans="1:5">
      <c r="A957" s="3" t="s">
        <v>387</v>
      </c>
      <c r="B957" s="3" t="s">
        <v>1243</v>
      </c>
      <c r="C957" s="3" t="s">
        <v>814</v>
      </c>
      <c r="D957" s="3" t="s">
        <v>815</v>
      </c>
      <c r="E957" s="3" t="s">
        <v>1219</v>
      </c>
    </row>
    <row r="958" spans="1:5">
      <c r="A958" s="3" t="s">
        <v>388</v>
      </c>
      <c r="B958" s="3" t="s">
        <v>1244</v>
      </c>
      <c r="C958" s="3" t="s">
        <v>207</v>
      </c>
      <c r="D958" s="3" t="s">
        <v>811</v>
      </c>
      <c r="E958" s="3" t="s">
        <v>1219</v>
      </c>
    </row>
    <row r="959" spans="1:5">
      <c r="A959" s="3" t="s">
        <v>388</v>
      </c>
      <c r="B959" s="3" t="s">
        <v>1244</v>
      </c>
      <c r="C959" s="3" t="s">
        <v>322</v>
      </c>
      <c r="D959" s="3" t="s">
        <v>813</v>
      </c>
      <c r="E959" s="3" t="s">
        <v>1219</v>
      </c>
    </row>
    <row r="960" spans="1:5">
      <c r="A960" s="3" t="s">
        <v>388</v>
      </c>
      <c r="B960" s="3" t="s">
        <v>1244</v>
      </c>
      <c r="C960" s="3" t="s">
        <v>305</v>
      </c>
      <c r="D960" s="3" t="s">
        <v>817</v>
      </c>
      <c r="E960" s="3" t="s">
        <v>1219</v>
      </c>
    </row>
    <row r="961" spans="1:5">
      <c r="A961" s="3" t="s">
        <v>388</v>
      </c>
      <c r="B961" s="3" t="s">
        <v>1244</v>
      </c>
      <c r="C961" s="3" t="s">
        <v>814</v>
      </c>
      <c r="D961" s="3" t="s">
        <v>815</v>
      </c>
      <c r="E961" s="3" t="s">
        <v>1219</v>
      </c>
    </row>
    <row r="962" spans="1:5">
      <c r="A962" s="3" t="s">
        <v>389</v>
      </c>
      <c r="B962" s="3" t="s">
        <v>1245</v>
      </c>
      <c r="C962" s="3" t="s">
        <v>207</v>
      </c>
      <c r="D962" s="3" t="s">
        <v>811</v>
      </c>
      <c r="E962" s="3" t="s">
        <v>1219</v>
      </c>
    </row>
    <row r="963" spans="1:5">
      <c r="A963" s="3" t="s">
        <v>389</v>
      </c>
      <c r="B963" s="3" t="s">
        <v>1245</v>
      </c>
      <c r="C963" s="3" t="s">
        <v>322</v>
      </c>
      <c r="D963" s="3" t="s">
        <v>813</v>
      </c>
      <c r="E963" s="3" t="s">
        <v>1219</v>
      </c>
    </row>
    <row r="964" spans="1:5">
      <c r="A964" s="3" t="s">
        <v>389</v>
      </c>
      <c r="B964" s="3" t="s">
        <v>1245</v>
      </c>
      <c r="C964" s="3" t="s">
        <v>305</v>
      </c>
      <c r="D964" s="3" t="s">
        <v>817</v>
      </c>
      <c r="E964" s="3" t="s">
        <v>1219</v>
      </c>
    </row>
    <row r="965" spans="1:5">
      <c r="A965" s="3" t="s">
        <v>389</v>
      </c>
      <c r="B965" s="3" t="s">
        <v>1245</v>
      </c>
      <c r="C965" s="3" t="s">
        <v>814</v>
      </c>
      <c r="D965" s="3" t="s">
        <v>815</v>
      </c>
      <c r="E965" s="3" t="s">
        <v>1219</v>
      </c>
    </row>
    <row r="966" spans="1:5">
      <c r="A966" s="3" t="s">
        <v>390</v>
      </c>
      <c r="B966" s="3" t="s">
        <v>1246</v>
      </c>
      <c r="C966" s="3" t="s">
        <v>207</v>
      </c>
      <c r="D966" s="3" t="s">
        <v>811</v>
      </c>
      <c r="E966" s="3" t="s">
        <v>1219</v>
      </c>
    </row>
    <row r="967" spans="1:5">
      <c r="A967" s="3" t="s">
        <v>390</v>
      </c>
      <c r="B967" s="3" t="s">
        <v>1246</v>
      </c>
      <c r="C967" s="3" t="s">
        <v>322</v>
      </c>
      <c r="D967" s="3" t="s">
        <v>813</v>
      </c>
      <c r="E967" s="3" t="s">
        <v>1219</v>
      </c>
    </row>
    <row r="968" spans="1:5">
      <c r="A968" s="3" t="s">
        <v>390</v>
      </c>
      <c r="B968" s="3" t="s">
        <v>1246</v>
      </c>
      <c r="C968" s="3" t="s">
        <v>305</v>
      </c>
      <c r="D968" s="3" t="s">
        <v>817</v>
      </c>
      <c r="E968" s="3" t="s">
        <v>1219</v>
      </c>
    </row>
    <row r="969" spans="1:5">
      <c r="A969" s="3" t="s">
        <v>390</v>
      </c>
      <c r="B969" s="3" t="s">
        <v>1246</v>
      </c>
      <c r="C969" s="3" t="s">
        <v>814</v>
      </c>
      <c r="D969" s="3" t="s">
        <v>815</v>
      </c>
      <c r="E969" s="3" t="s">
        <v>1219</v>
      </c>
    </row>
    <row r="970" spans="1:5">
      <c r="A970" s="3" t="s">
        <v>391</v>
      </c>
      <c r="B970" s="3" t="s">
        <v>1247</v>
      </c>
      <c r="C970" s="3" t="s">
        <v>207</v>
      </c>
      <c r="D970" s="3" t="s">
        <v>811</v>
      </c>
      <c r="E970" s="3" t="s">
        <v>1219</v>
      </c>
    </row>
    <row r="971" spans="1:5">
      <c r="A971" s="3" t="s">
        <v>391</v>
      </c>
      <c r="B971" s="3" t="s">
        <v>1247</v>
      </c>
      <c r="C971" s="3" t="s">
        <v>322</v>
      </c>
      <c r="D971" s="3" t="s">
        <v>813</v>
      </c>
      <c r="E971" s="3" t="s">
        <v>1219</v>
      </c>
    </row>
    <row r="972" spans="1:5">
      <c r="A972" s="3" t="s">
        <v>391</v>
      </c>
      <c r="B972" s="3" t="s">
        <v>1247</v>
      </c>
      <c r="C972" s="3" t="s">
        <v>305</v>
      </c>
      <c r="D972" s="3" t="s">
        <v>817</v>
      </c>
      <c r="E972" s="3" t="s">
        <v>1219</v>
      </c>
    </row>
    <row r="973" spans="1:5">
      <c r="A973" s="3" t="s">
        <v>391</v>
      </c>
      <c r="B973" s="3" t="s">
        <v>1247</v>
      </c>
      <c r="C973" s="3" t="s">
        <v>814</v>
      </c>
      <c r="D973" s="3" t="s">
        <v>815</v>
      </c>
      <c r="E973" s="3" t="s">
        <v>1219</v>
      </c>
    </row>
    <row r="974" spans="1:5">
      <c r="A974" s="3" t="s">
        <v>392</v>
      </c>
      <c r="B974" s="3" t="s">
        <v>1248</v>
      </c>
      <c r="C974" s="3" t="s">
        <v>207</v>
      </c>
      <c r="D974" s="3" t="s">
        <v>811</v>
      </c>
      <c r="E974" s="3" t="s">
        <v>1219</v>
      </c>
    </row>
    <row r="975" spans="1:5">
      <c r="A975" s="3" t="s">
        <v>392</v>
      </c>
      <c r="B975" s="3" t="s">
        <v>1248</v>
      </c>
      <c r="C975" s="3" t="s">
        <v>322</v>
      </c>
      <c r="D975" s="3" t="s">
        <v>813</v>
      </c>
      <c r="E975" s="3" t="s">
        <v>1219</v>
      </c>
    </row>
    <row r="976" spans="1:5">
      <c r="A976" s="3" t="s">
        <v>392</v>
      </c>
      <c r="B976" s="3" t="s">
        <v>1248</v>
      </c>
      <c r="C976" s="3" t="s">
        <v>305</v>
      </c>
      <c r="D976" s="3" t="s">
        <v>817</v>
      </c>
      <c r="E976" s="3" t="s">
        <v>1219</v>
      </c>
    </row>
    <row r="977" spans="1:5">
      <c r="A977" s="3" t="s">
        <v>392</v>
      </c>
      <c r="B977" s="3" t="s">
        <v>1248</v>
      </c>
      <c r="C977" s="3" t="s">
        <v>814</v>
      </c>
      <c r="D977" s="3" t="s">
        <v>815</v>
      </c>
      <c r="E977" s="3" t="s">
        <v>1219</v>
      </c>
    </row>
    <row r="978" spans="1:5">
      <c r="A978" s="3" t="s">
        <v>393</v>
      </c>
      <c r="B978" s="3" t="s">
        <v>1249</v>
      </c>
      <c r="C978" s="3" t="s">
        <v>207</v>
      </c>
      <c r="D978" s="3" t="s">
        <v>811</v>
      </c>
      <c r="E978" s="3" t="s">
        <v>1225</v>
      </c>
    </row>
    <row r="979" spans="1:5">
      <c r="A979" s="3" t="s">
        <v>393</v>
      </c>
      <c r="B979" s="3" t="s">
        <v>1249</v>
      </c>
      <c r="C979" s="3" t="s">
        <v>322</v>
      </c>
      <c r="D979" s="3" t="s">
        <v>813</v>
      </c>
      <c r="E979" s="3" t="s">
        <v>1225</v>
      </c>
    </row>
    <row r="980" spans="1:5">
      <c r="A980" s="3" t="s">
        <v>393</v>
      </c>
      <c r="B980" s="3" t="s">
        <v>1249</v>
      </c>
      <c r="C980" s="3" t="s">
        <v>305</v>
      </c>
      <c r="D980" s="3" t="s">
        <v>817</v>
      </c>
      <c r="E980" s="3" t="s">
        <v>1225</v>
      </c>
    </row>
    <row r="981" spans="1:5">
      <c r="A981" s="3" t="s">
        <v>393</v>
      </c>
      <c r="B981" s="3" t="s">
        <v>1249</v>
      </c>
      <c r="C981" s="3" t="s">
        <v>814</v>
      </c>
      <c r="D981" s="3" t="s">
        <v>815</v>
      </c>
      <c r="E981" s="3" t="s">
        <v>1225</v>
      </c>
    </row>
    <row r="982" spans="1:5">
      <c r="A982" s="3" t="s">
        <v>394</v>
      </c>
      <c r="B982" s="3" t="s">
        <v>1250</v>
      </c>
      <c r="C982" s="3" t="s">
        <v>207</v>
      </c>
      <c r="D982" s="3" t="s">
        <v>811</v>
      </c>
      <c r="E982" s="3" t="s">
        <v>1219</v>
      </c>
    </row>
    <row r="983" spans="1:5">
      <c r="A983" s="3" t="s">
        <v>394</v>
      </c>
      <c r="B983" s="3" t="s">
        <v>1250</v>
      </c>
      <c r="C983" s="3" t="s">
        <v>322</v>
      </c>
      <c r="D983" s="3" t="s">
        <v>813</v>
      </c>
      <c r="E983" s="3" t="s">
        <v>1219</v>
      </c>
    </row>
    <row r="984" spans="1:5">
      <c r="A984" s="3" t="s">
        <v>394</v>
      </c>
      <c r="B984" s="3" t="s">
        <v>1250</v>
      </c>
      <c r="C984" s="3" t="s">
        <v>305</v>
      </c>
      <c r="D984" s="3" t="s">
        <v>817</v>
      </c>
      <c r="E984" s="3" t="s">
        <v>1219</v>
      </c>
    </row>
    <row r="985" spans="1:5">
      <c r="A985" s="3" t="s">
        <v>394</v>
      </c>
      <c r="B985" s="3" t="s">
        <v>1250</v>
      </c>
      <c r="C985" s="3" t="s">
        <v>814</v>
      </c>
      <c r="D985" s="3" t="s">
        <v>815</v>
      </c>
      <c r="E985" s="3" t="s">
        <v>1219</v>
      </c>
    </row>
    <row r="986" spans="1:5">
      <c r="A986" s="3" t="s">
        <v>395</v>
      </c>
      <c r="B986" s="3" t="s">
        <v>1251</v>
      </c>
      <c r="C986" s="3" t="s">
        <v>207</v>
      </c>
      <c r="D986" s="3" t="s">
        <v>811</v>
      </c>
      <c r="E986" s="3" t="s">
        <v>1219</v>
      </c>
    </row>
    <row r="987" spans="1:5">
      <c r="A987" s="3" t="s">
        <v>395</v>
      </c>
      <c r="B987" s="3" t="s">
        <v>1251</v>
      </c>
      <c r="C987" s="3" t="s">
        <v>322</v>
      </c>
      <c r="D987" s="3" t="s">
        <v>813</v>
      </c>
      <c r="E987" s="3" t="s">
        <v>1219</v>
      </c>
    </row>
    <row r="988" spans="1:5">
      <c r="A988" s="3" t="s">
        <v>395</v>
      </c>
      <c r="B988" s="3" t="s">
        <v>1251</v>
      </c>
      <c r="C988" s="3" t="s">
        <v>305</v>
      </c>
      <c r="D988" s="3" t="s">
        <v>817</v>
      </c>
      <c r="E988" s="3" t="s">
        <v>1219</v>
      </c>
    </row>
    <row r="989" spans="1:5">
      <c r="A989" s="3" t="s">
        <v>395</v>
      </c>
      <c r="B989" s="3" t="s">
        <v>1251</v>
      </c>
      <c r="C989" s="3" t="s">
        <v>814</v>
      </c>
      <c r="D989" s="3" t="s">
        <v>815</v>
      </c>
      <c r="E989" s="3" t="s">
        <v>1219</v>
      </c>
    </row>
    <row r="990" spans="1:5">
      <c r="A990" s="3" t="s">
        <v>396</v>
      </c>
      <c r="B990" s="3" t="s">
        <v>1252</v>
      </c>
      <c r="C990" s="3" t="s">
        <v>207</v>
      </c>
      <c r="D990" s="3" t="s">
        <v>811</v>
      </c>
      <c r="E990" s="3" t="s">
        <v>1219</v>
      </c>
    </row>
    <row r="991" spans="1:5">
      <c r="A991" s="3" t="s">
        <v>396</v>
      </c>
      <c r="B991" s="3" t="s">
        <v>1252</v>
      </c>
      <c r="C991" s="3" t="s">
        <v>322</v>
      </c>
      <c r="D991" s="3" t="s">
        <v>813</v>
      </c>
      <c r="E991" s="3" t="s">
        <v>1219</v>
      </c>
    </row>
    <row r="992" spans="1:5">
      <c r="A992" s="3" t="s">
        <v>396</v>
      </c>
      <c r="B992" s="3" t="s">
        <v>1252</v>
      </c>
      <c r="C992" s="3" t="s">
        <v>305</v>
      </c>
      <c r="D992" s="3" t="s">
        <v>817</v>
      </c>
      <c r="E992" s="3" t="s">
        <v>1219</v>
      </c>
    </row>
    <row r="993" spans="1:5">
      <c r="A993" s="3" t="s">
        <v>396</v>
      </c>
      <c r="B993" s="3" t="s">
        <v>1252</v>
      </c>
      <c r="C993" s="3" t="s">
        <v>814</v>
      </c>
      <c r="D993" s="3" t="s">
        <v>815</v>
      </c>
      <c r="E993" s="3" t="s">
        <v>1219</v>
      </c>
    </row>
    <row r="994" spans="1:5">
      <c r="A994" s="3" t="s">
        <v>397</v>
      </c>
      <c r="B994" s="3" t="s">
        <v>1253</v>
      </c>
      <c r="C994" s="3" t="s">
        <v>207</v>
      </c>
      <c r="D994" s="3" t="s">
        <v>811</v>
      </c>
      <c r="E994" s="3" t="s">
        <v>1219</v>
      </c>
    </row>
    <row r="995" spans="1:5">
      <c r="A995" s="3" t="s">
        <v>397</v>
      </c>
      <c r="B995" s="3" t="s">
        <v>1253</v>
      </c>
      <c r="C995" s="3" t="s">
        <v>322</v>
      </c>
      <c r="D995" s="3" t="s">
        <v>813</v>
      </c>
      <c r="E995" s="3" t="s">
        <v>1219</v>
      </c>
    </row>
    <row r="996" spans="1:5">
      <c r="A996" s="3" t="s">
        <v>397</v>
      </c>
      <c r="B996" s="3" t="s">
        <v>1253</v>
      </c>
      <c r="C996" s="3" t="s">
        <v>305</v>
      </c>
      <c r="D996" s="3" t="s">
        <v>817</v>
      </c>
      <c r="E996" s="3" t="s">
        <v>1219</v>
      </c>
    </row>
    <row r="997" spans="1:5">
      <c r="A997" s="3" t="s">
        <v>397</v>
      </c>
      <c r="B997" s="3" t="s">
        <v>1253</v>
      </c>
      <c r="C997" s="3" t="s">
        <v>814</v>
      </c>
      <c r="D997" s="3" t="s">
        <v>815</v>
      </c>
      <c r="E997" s="3" t="s">
        <v>1219</v>
      </c>
    </row>
    <row r="998" spans="1:5">
      <c r="A998" s="3" t="s">
        <v>398</v>
      </c>
      <c r="B998" s="3" t="s">
        <v>1254</v>
      </c>
      <c r="C998" s="3" t="s">
        <v>207</v>
      </c>
      <c r="D998" s="3" t="s">
        <v>811</v>
      </c>
      <c r="E998" s="3" t="s">
        <v>1219</v>
      </c>
    </row>
    <row r="999" spans="1:5">
      <c r="A999" s="3" t="s">
        <v>398</v>
      </c>
      <c r="B999" s="3" t="s">
        <v>1254</v>
      </c>
      <c r="C999" s="3" t="s">
        <v>322</v>
      </c>
      <c r="D999" s="3" t="s">
        <v>813</v>
      </c>
      <c r="E999" s="3" t="s">
        <v>1219</v>
      </c>
    </row>
    <row r="1000" spans="1:5">
      <c r="A1000" s="3" t="s">
        <v>398</v>
      </c>
      <c r="B1000" s="3" t="s">
        <v>1254</v>
      </c>
      <c r="C1000" s="3" t="s">
        <v>305</v>
      </c>
      <c r="D1000" s="3" t="s">
        <v>817</v>
      </c>
      <c r="E1000" s="3" t="s">
        <v>1219</v>
      </c>
    </row>
    <row r="1001" spans="1:5">
      <c r="A1001" s="3" t="s">
        <v>398</v>
      </c>
      <c r="B1001" s="3" t="s">
        <v>1254</v>
      </c>
      <c r="C1001" s="3" t="s">
        <v>814</v>
      </c>
      <c r="D1001" s="3" t="s">
        <v>815</v>
      </c>
      <c r="E1001" s="3" t="s">
        <v>1219</v>
      </c>
    </row>
    <row r="1002" spans="1:5">
      <c r="A1002" s="3" t="s">
        <v>399</v>
      </c>
      <c r="B1002" s="3" t="s">
        <v>1255</v>
      </c>
      <c r="C1002" s="3" t="s">
        <v>207</v>
      </c>
      <c r="D1002" s="3" t="s">
        <v>811</v>
      </c>
      <c r="E1002" s="3" t="s">
        <v>1219</v>
      </c>
    </row>
    <row r="1003" spans="1:5">
      <c r="A1003" s="3" t="s">
        <v>399</v>
      </c>
      <c r="B1003" s="3" t="s">
        <v>1255</v>
      </c>
      <c r="C1003" s="3" t="s">
        <v>322</v>
      </c>
      <c r="D1003" s="3" t="s">
        <v>813</v>
      </c>
      <c r="E1003" s="3" t="s">
        <v>1219</v>
      </c>
    </row>
    <row r="1004" spans="1:5">
      <c r="A1004" s="3" t="s">
        <v>399</v>
      </c>
      <c r="B1004" s="3" t="s">
        <v>1255</v>
      </c>
      <c r="C1004" s="3" t="s">
        <v>305</v>
      </c>
      <c r="D1004" s="3" t="s">
        <v>817</v>
      </c>
      <c r="E1004" s="3" t="s">
        <v>1219</v>
      </c>
    </row>
    <row r="1005" spans="1:5">
      <c r="A1005" s="3" t="s">
        <v>399</v>
      </c>
      <c r="B1005" s="3" t="s">
        <v>1255</v>
      </c>
      <c r="C1005" s="3" t="s">
        <v>814</v>
      </c>
      <c r="D1005" s="3" t="s">
        <v>815</v>
      </c>
      <c r="E1005" s="3" t="s">
        <v>1219</v>
      </c>
    </row>
    <row r="1006" spans="1:5">
      <c r="A1006" s="3" t="s">
        <v>400</v>
      </c>
      <c r="B1006" s="3" t="s">
        <v>1256</v>
      </c>
      <c r="C1006" s="3" t="s">
        <v>207</v>
      </c>
      <c r="D1006" s="3" t="s">
        <v>811</v>
      </c>
      <c r="E1006" s="3" t="s">
        <v>1219</v>
      </c>
    </row>
    <row r="1007" spans="1:5">
      <c r="A1007" s="3" t="s">
        <v>400</v>
      </c>
      <c r="B1007" s="3" t="s">
        <v>1256</v>
      </c>
      <c r="C1007" s="3" t="s">
        <v>322</v>
      </c>
      <c r="D1007" s="3" t="s">
        <v>813</v>
      </c>
      <c r="E1007" s="3" t="s">
        <v>1219</v>
      </c>
    </row>
    <row r="1008" spans="1:5">
      <c r="A1008" s="3" t="s">
        <v>400</v>
      </c>
      <c r="B1008" s="3" t="s">
        <v>1256</v>
      </c>
      <c r="C1008" s="3" t="s">
        <v>305</v>
      </c>
      <c r="D1008" s="3" t="s">
        <v>817</v>
      </c>
      <c r="E1008" s="3" t="s">
        <v>1219</v>
      </c>
    </row>
    <row r="1009" spans="1:5">
      <c r="A1009" s="3" t="s">
        <v>400</v>
      </c>
      <c r="B1009" s="3" t="s">
        <v>1256</v>
      </c>
      <c r="C1009" s="3" t="s">
        <v>814</v>
      </c>
      <c r="D1009" s="3" t="s">
        <v>815</v>
      </c>
      <c r="E1009" s="3" t="s">
        <v>1219</v>
      </c>
    </row>
    <row r="1010" spans="1:5">
      <c r="A1010" s="3" t="s">
        <v>401</v>
      </c>
      <c r="B1010" s="3" t="s">
        <v>1257</v>
      </c>
      <c r="C1010" s="3" t="s">
        <v>207</v>
      </c>
      <c r="D1010" s="3" t="s">
        <v>811</v>
      </c>
      <c r="E1010" s="3" t="s">
        <v>1225</v>
      </c>
    </row>
    <row r="1011" spans="1:5">
      <c r="A1011" s="3" t="s">
        <v>401</v>
      </c>
      <c r="B1011" s="3" t="s">
        <v>1257</v>
      </c>
      <c r="C1011" s="3" t="s">
        <v>322</v>
      </c>
      <c r="D1011" s="3" t="s">
        <v>813</v>
      </c>
      <c r="E1011" s="3" t="s">
        <v>1225</v>
      </c>
    </row>
    <row r="1012" spans="1:5">
      <c r="A1012" s="3" t="s">
        <v>401</v>
      </c>
      <c r="B1012" s="3" t="s">
        <v>1257</v>
      </c>
      <c r="C1012" s="3" t="s">
        <v>305</v>
      </c>
      <c r="D1012" s="3" t="s">
        <v>817</v>
      </c>
      <c r="E1012" s="3" t="s">
        <v>1225</v>
      </c>
    </row>
    <row r="1013" spans="1:5">
      <c r="A1013" s="3" t="s">
        <v>401</v>
      </c>
      <c r="B1013" s="3" t="s">
        <v>1257</v>
      </c>
      <c r="C1013" s="3" t="s">
        <v>814</v>
      </c>
      <c r="D1013" s="3" t="s">
        <v>815</v>
      </c>
      <c r="E1013" s="3" t="s">
        <v>1225</v>
      </c>
    </row>
    <row r="1014" spans="1:5">
      <c r="A1014" s="3" t="s">
        <v>402</v>
      </c>
      <c r="B1014" s="3" t="s">
        <v>1258</v>
      </c>
      <c r="C1014" s="3" t="s">
        <v>207</v>
      </c>
      <c r="D1014" s="3" t="s">
        <v>811</v>
      </c>
      <c r="E1014" s="3" t="s">
        <v>1219</v>
      </c>
    </row>
    <row r="1015" spans="1:5">
      <c r="A1015" s="3" t="s">
        <v>402</v>
      </c>
      <c r="B1015" s="3" t="s">
        <v>1258</v>
      </c>
      <c r="C1015" s="3" t="s">
        <v>322</v>
      </c>
      <c r="D1015" s="3" t="s">
        <v>813</v>
      </c>
      <c r="E1015" s="3" t="s">
        <v>1219</v>
      </c>
    </row>
    <row r="1016" spans="1:5">
      <c r="A1016" s="3" t="s">
        <v>402</v>
      </c>
      <c r="B1016" s="3" t="s">
        <v>1258</v>
      </c>
      <c r="C1016" s="3" t="s">
        <v>305</v>
      </c>
      <c r="D1016" s="3" t="s">
        <v>817</v>
      </c>
      <c r="E1016" s="3" t="s">
        <v>1219</v>
      </c>
    </row>
    <row r="1017" spans="1:5">
      <c r="A1017" s="3" t="s">
        <v>402</v>
      </c>
      <c r="B1017" s="3" t="s">
        <v>1258</v>
      </c>
      <c r="C1017" s="3" t="s">
        <v>814</v>
      </c>
      <c r="D1017" s="3" t="s">
        <v>815</v>
      </c>
      <c r="E1017" s="3" t="s">
        <v>1219</v>
      </c>
    </row>
    <row r="1018" spans="1:5">
      <c r="A1018" s="3" t="s">
        <v>403</v>
      </c>
      <c r="B1018" s="3" t="s">
        <v>1259</v>
      </c>
      <c r="C1018" s="3" t="s">
        <v>207</v>
      </c>
      <c r="D1018" s="3" t="s">
        <v>811</v>
      </c>
      <c r="E1018" s="3" t="s">
        <v>1219</v>
      </c>
    </row>
    <row r="1019" spans="1:5">
      <c r="A1019" s="3" t="s">
        <v>403</v>
      </c>
      <c r="B1019" s="3" t="s">
        <v>1259</v>
      </c>
      <c r="C1019" s="3" t="s">
        <v>322</v>
      </c>
      <c r="D1019" s="3" t="s">
        <v>813</v>
      </c>
      <c r="E1019" s="3" t="s">
        <v>1219</v>
      </c>
    </row>
    <row r="1020" spans="1:5">
      <c r="A1020" s="3" t="s">
        <v>403</v>
      </c>
      <c r="B1020" s="3" t="s">
        <v>1259</v>
      </c>
      <c r="C1020" s="3" t="s">
        <v>305</v>
      </c>
      <c r="D1020" s="3" t="s">
        <v>817</v>
      </c>
      <c r="E1020" s="3" t="s">
        <v>1219</v>
      </c>
    </row>
    <row r="1021" spans="1:5">
      <c r="A1021" s="3" t="s">
        <v>403</v>
      </c>
      <c r="B1021" s="3" t="s">
        <v>1259</v>
      </c>
      <c r="C1021" s="3" t="s">
        <v>814</v>
      </c>
      <c r="D1021" s="3" t="s">
        <v>815</v>
      </c>
      <c r="E1021" s="3" t="s">
        <v>1219</v>
      </c>
    </row>
    <row r="1022" spans="1:5">
      <c r="A1022" s="3" t="s">
        <v>404</v>
      </c>
      <c r="B1022" s="3" t="s">
        <v>1260</v>
      </c>
      <c r="C1022" s="3" t="s">
        <v>207</v>
      </c>
      <c r="D1022" s="3" t="s">
        <v>811</v>
      </c>
      <c r="E1022" s="3" t="s">
        <v>1219</v>
      </c>
    </row>
    <row r="1023" spans="1:5">
      <c r="A1023" s="3" t="s">
        <v>404</v>
      </c>
      <c r="B1023" s="3" t="s">
        <v>1260</v>
      </c>
      <c r="C1023" s="3" t="s">
        <v>322</v>
      </c>
      <c r="D1023" s="3" t="s">
        <v>813</v>
      </c>
      <c r="E1023" s="3" t="s">
        <v>1219</v>
      </c>
    </row>
    <row r="1024" spans="1:5">
      <c r="A1024" s="3" t="s">
        <v>404</v>
      </c>
      <c r="B1024" s="3" t="s">
        <v>1260</v>
      </c>
      <c r="C1024" s="3" t="s">
        <v>305</v>
      </c>
      <c r="D1024" s="3" t="s">
        <v>817</v>
      </c>
      <c r="E1024" s="3" t="s">
        <v>1219</v>
      </c>
    </row>
    <row r="1025" spans="1:5">
      <c r="A1025" s="3" t="s">
        <v>404</v>
      </c>
      <c r="B1025" s="3" t="s">
        <v>1260</v>
      </c>
      <c r="C1025" s="3" t="s">
        <v>814</v>
      </c>
      <c r="D1025" s="3" t="s">
        <v>815</v>
      </c>
      <c r="E1025" s="3" t="s">
        <v>1219</v>
      </c>
    </row>
    <row r="1026" spans="1:5">
      <c r="A1026" s="3" t="s">
        <v>405</v>
      </c>
      <c r="B1026" s="3" t="s">
        <v>1261</v>
      </c>
      <c r="C1026" s="3" t="s">
        <v>207</v>
      </c>
      <c r="D1026" s="3" t="s">
        <v>811</v>
      </c>
      <c r="E1026" s="3" t="s">
        <v>1219</v>
      </c>
    </row>
    <row r="1027" spans="1:5">
      <c r="A1027" s="3" t="s">
        <v>405</v>
      </c>
      <c r="B1027" s="3" t="s">
        <v>1261</v>
      </c>
      <c r="C1027" s="3" t="s">
        <v>322</v>
      </c>
      <c r="D1027" s="3" t="s">
        <v>813</v>
      </c>
      <c r="E1027" s="3" t="s">
        <v>1219</v>
      </c>
    </row>
    <row r="1028" spans="1:5">
      <c r="A1028" s="3" t="s">
        <v>405</v>
      </c>
      <c r="B1028" s="3" t="s">
        <v>1261</v>
      </c>
      <c r="C1028" s="3" t="s">
        <v>305</v>
      </c>
      <c r="D1028" s="3" t="s">
        <v>817</v>
      </c>
      <c r="E1028" s="3" t="s">
        <v>1219</v>
      </c>
    </row>
    <row r="1029" spans="1:5">
      <c r="A1029" s="3" t="s">
        <v>405</v>
      </c>
      <c r="B1029" s="3" t="s">
        <v>1261</v>
      </c>
      <c r="C1029" s="3" t="s">
        <v>814</v>
      </c>
      <c r="D1029" s="3" t="s">
        <v>815</v>
      </c>
      <c r="E1029" s="3" t="s">
        <v>1219</v>
      </c>
    </row>
    <row r="1030" spans="1:5">
      <c r="A1030" s="3" t="s">
        <v>406</v>
      </c>
      <c r="B1030" s="3" t="s">
        <v>1262</v>
      </c>
      <c r="C1030" s="3" t="s">
        <v>207</v>
      </c>
      <c r="D1030" s="3" t="s">
        <v>811</v>
      </c>
      <c r="E1030" s="3" t="s">
        <v>1219</v>
      </c>
    </row>
    <row r="1031" spans="1:5">
      <c r="A1031" s="3" t="s">
        <v>406</v>
      </c>
      <c r="B1031" s="3" t="s">
        <v>1262</v>
      </c>
      <c r="C1031" s="3" t="s">
        <v>322</v>
      </c>
      <c r="D1031" s="3" t="s">
        <v>813</v>
      </c>
      <c r="E1031" s="3" t="s">
        <v>1219</v>
      </c>
    </row>
    <row r="1032" spans="1:5">
      <c r="A1032" s="3" t="s">
        <v>406</v>
      </c>
      <c r="B1032" s="3" t="s">
        <v>1262</v>
      </c>
      <c r="C1032" s="3" t="s">
        <v>305</v>
      </c>
      <c r="D1032" s="3" t="s">
        <v>817</v>
      </c>
      <c r="E1032" s="3" t="s">
        <v>1219</v>
      </c>
    </row>
    <row r="1033" spans="1:5">
      <c r="A1033" s="3" t="s">
        <v>406</v>
      </c>
      <c r="B1033" s="3" t="s">
        <v>1262</v>
      </c>
      <c r="C1033" s="3" t="s">
        <v>814</v>
      </c>
      <c r="D1033" s="3" t="s">
        <v>815</v>
      </c>
      <c r="E1033" s="3" t="s">
        <v>1219</v>
      </c>
    </row>
    <row r="1034" spans="1:5">
      <c r="A1034" s="3" t="s">
        <v>407</v>
      </c>
      <c r="B1034" s="3" t="s">
        <v>1263</v>
      </c>
      <c r="C1034" s="3" t="s">
        <v>207</v>
      </c>
      <c r="D1034" s="3" t="s">
        <v>811</v>
      </c>
      <c r="E1034" s="3" t="s">
        <v>1219</v>
      </c>
    </row>
    <row r="1035" spans="1:5">
      <c r="A1035" s="3" t="s">
        <v>407</v>
      </c>
      <c r="B1035" s="3" t="s">
        <v>1263</v>
      </c>
      <c r="C1035" s="3" t="s">
        <v>322</v>
      </c>
      <c r="D1035" s="3" t="s">
        <v>813</v>
      </c>
      <c r="E1035" s="3" t="s">
        <v>1219</v>
      </c>
    </row>
    <row r="1036" spans="1:5">
      <c r="A1036" s="3" t="s">
        <v>407</v>
      </c>
      <c r="B1036" s="3" t="s">
        <v>1263</v>
      </c>
      <c r="C1036" s="3" t="s">
        <v>305</v>
      </c>
      <c r="D1036" s="3" t="s">
        <v>817</v>
      </c>
      <c r="E1036" s="3" t="s">
        <v>1219</v>
      </c>
    </row>
    <row r="1037" spans="1:5">
      <c r="A1037" s="3" t="s">
        <v>407</v>
      </c>
      <c r="B1037" s="3" t="s">
        <v>1263</v>
      </c>
      <c r="C1037" s="3" t="s">
        <v>814</v>
      </c>
      <c r="D1037" s="3" t="s">
        <v>815</v>
      </c>
      <c r="E1037" s="3" t="s">
        <v>1219</v>
      </c>
    </row>
    <row r="1038" spans="1:5">
      <c r="A1038" s="3" t="s">
        <v>410</v>
      </c>
      <c r="B1038" s="3" t="s">
        <v>1264</v>
      </c>
      <c r="C1038" s="3" t="s">
        <v>207</v>
      </c>
      <c r="D1038" s="3" t="s">
        <v>811</v>
      </c>
      <c r="E1038" s="3" t="s">
        <v>1219</v>
      </c>
    </row>
    <row r="1039" spans="1:5">
      <c r="A1039" s="3" t="s">
        <v>410</v>
      </c>
      <c r="B1039" s="3" t="s">
        <v>1264</v>
      </c>
      <c r="C1039" s="3" t="s">
        <v>322</v>
      </c>
      <c r="D1039" s="3" t="s">
        <v>813</v>
      </c>
      <c r="E1039" s="3" t="s">
        <v>1219</v>
      </c>
    </row>
    <row r="1040" spans="1:5">
      <c r="A1040" s="3" t="s">
        <v>410</v>
      </c>
      <c r="B1040" s="3" t="s">
        <v>1264</v>
      </c>
      <c r="C1040" s="3" t="s">
        <v>305</v>
      </c>
      <c r="D1040" s="3" t="s">
        <v>817</v>
      </c>
      <c r="E1040" s="3" t="s">
        <v>1219</v>
      </c>
    </row>
    <row r="1041" spans="1:5">
      <c r="A1041" s="3" t="s">
        <v>410</v>
      </c>
      <c r="B1041" s="3" t="s">
        <v>1264</v>
      </c>
      <c r="C1041" s="3" t="s">
        <v>814</v>
      </c>
      <c r="D1041" s="3" t="s">
        <v>815</v>
      </c>
      <c r="E1041" s="3" t="s">
        <v>1219</v>
      </c>
    </row>
    <row r="1042" spans="1:5">
      <c r="A1042" s="3" t="s">
        <v>411</v>
      </c>
      <c r="B1042" s="3" t="s">
        <v>1265</v>
      </c>
      <c r="C1042" s="3" t="s">
        <v>207</v>
      </c>
      <c r="D1042" s="3" t="s">
        <v>811</v>
      </c>
      <c r="E1042" s="3" t="s">
        <v>1219</v>
      </c>
    </row>
    <row r="1043" spans="1:5">
      <c r="A1043" s="3" t="s">
        <v>411</v>
      </c>
      <c r="B1043" s="3" t="s">
        <v>1265</v>
      </c>
      <c r="C1043" s="3" t="s">
        <v>322</v>
      </c>
      <c r="D1043" s="3" t="s">
        <v>813</v>
      </c>
      <c r="E1043" s="3" t="s">
        <v>1219</v>
      </c>
    </row>
    <row r="1044" spans="1:5">
      <c r="A1044" s="3" t="s">
        <v>411</v>
      </c>
      <c r="B1044" s="3" t="s">
        <v>1265</v>
      </c>
      <c r="C1044" s="3" t="s">
        <v>305</v>
      </c>
      <c r="D1044" s="3" t="s">
        <v>817</v>
      </c>
      <c r="E1044" s="3" t="s">
        <v>1219</v>
      </c>
    </row>
    <row r="1045" spans="1:5">
      <c r="A1045" s="3" t="s">
        <v>411</v>
      </c>
      <c r="B1045" s="3" t="s">
        <v>1265</v>
      </c>
      <c r="C1045" s="3" t="s">
        <v>814</v>
      </c>
      <c r="D1045" s="3" t="s">
        <v>815</v>
      </c>
      <c r="E1045" s="3" t="s">
        <v>1219</v>
      </c>
    </row>
    <row r="1046" spans="1:5" ht="26.4">
      <c r="A1046" s="3" t="s">
        <v>412</v>
      </c>
      <c r="B1046" s="119" t="s">
        <v>1266</v>
      </c>
      <c r="C1046" s="3" t="s">
        <v>207</v>
      </c>
      <c r="D1046" s="3" t="s">
        <v>811</v>
      </c>
      <c r="E1046" s="3" t="s">
        <v>1219</v>
      </c>
    </row>
    <row r="1047" spans="1:5" ht="26.4">
      <c r="A1047" s="3" t="s">
        <v>412</v>
      </c>
      <c r="B1047" s="119" t="s">
        <v>1266</v>
      </c>
      <c r="C1047" s="3" t="s">
        <v>322</v>
      </c>
      <c r="D1047" s="3" t="s">
        <v>813</v>
      </c>
      <c r="E1047" s="3" t="s">
        <v>1219</v>
      </c>
    </row>
    <row r="1048" spans="1:5" ht="26.4">
      <c r="A1048" s="3" t="s">
        <v>412</v>
      </c>
      <c r="B1048" s="119" t="s">
        <v>1266</v>
      </c>
      <c r="C1048" s="3" t="s">
        <v>305</v>
      </c>
      <c r="D1048" s="3" t="s">
        <v>817</v>
      </c>
      <c r="E1048" s="3" t="s">
        <v>1219</v>
      </c>
    </row>
    <row r="1049" spans="1:5" ht="26.4">
      <c r="A1049" s="3" t="s">
        <v>412</v>
      </c>
      <c r="B1049" s="119" t="s">
        <v>1266</v>
      </c>
      <c r="C1049" s="3" t="s">
        <v>814</v>
      </c>
      <c r="D1049" s="3" t="s">
        <v>815</v>
      </c>
      <c r="E1049" s="3" t="s">
        <v>1219</v>
      </c>
    </row>
    <row r="1050" spans="1:5">
      <c r="A1050" s="3" t="s">
        <v>413</v>
      </c>
      <c r="B1050" s="3" t="s">
        <v>1267</v>
      </c>
      <c r="C1050" s="3" t="s">
        <v>207</v>
      </c>
      <c r="D1050" s="3" t="s">
        <v>811</v>
      </c>
      <c r="E1050" s="3" t="s">
        <v>1219</v>
      </c>
    </row>
    <row r="1051" spans="1:5">
      <c r="A1051" s="3" t="s">
        <v>413</v>
      </c>
      <c r="B1051" s="3" t="s">
        <v>1267</v>
      </c>
      <c r="C1051" s="3" t="s">
        <v>322</v>
      </c>
      <c r="D1051" s="3" t="s">
        <v>813</v>
      </c>
      <c r="E1051" s="3" t="s">
        <v>1219</v>
      </c>
    </row>
    <row r="1052" spans="1:5">
      <c r="A1052" s="3" t="s">
        <v>413</v>
      </c>
      <c r="B1052" s="3" t="s">
        <v>1267</v>
      </c>
      <c r="C1052" s="3" t="s">
        <v>305</v>
      </c>
      <c r="D1052" s="3" t="s">
        <v>817</v>
      </c>
      <c r="E1052" s="3" t="s">
        <v>1219</v>
      </c>
    </row>
    <row r="1053" spans="1:5">
      <c r="A1053" s="3" t="s">
        <v>413</v>
      </c>
      <c r="B1053" s="3" t="s">
        <v>1267</v>
      </c>
      <c r="C1053" s="3" t="s">
        <v>814</v>
      </c>
      <c r="D1053" s="3" t="s">
        <v>815</v>
      </c>
      <c r="E1053" s="3" t="s">
        <v>1219</v>
      </c>
    </row>
    <row r="1054" spans="1:5">
      <c r="A1054" s="3" t="s">
        <v>414</v>
      </c>
      <c r="B1054" s="3" t="s">
        <v>1268</v>
      </c>
      <c r="C1054" s="3" t="s">
        <v>207</v>
      </c>
      <c r="D1054" s="3" t="s">
        <v>811</v>
      </c>
      <c r="E1054" s="3" t="s">
        <v>1219</v>
      </c>
    </row>
    <row r="1055" spans="1:5">
      <c r="A1055" s="3" t="s">
        <v>414</v>
      </c>
      <c r="B1055" s="3" t="s">
        <v>1268</v>
      </c>
      <c r="C1055" s="3" t="s">
        <v>322</v>
      </c>
      <c r="D1055" s="3" t="s">
        <v>813</v>
      </c>
      <c r="E1055" s="3" t="s">
        <v>1219</v>
      </c>
    </row>
    <row r="1056" spans="1:5">
      <c r="A1056" s="3" t="s">
        <v>414</v>
      </c>
      <c r="B1056" s="3" t="s">
        <v>1268</v>
      </c>
      <c r="C1056" s="3" t="s">
        <v>305</v>
      </c>
      <c r="D1056" s="3" t="s">
        <v>817</v>
      </c>
      <c r="E1056" s="3" t="s">
        <v>1219</v>
      </c>
    </row>
    <row r="1057" spans="1:5">
      <c r="A1057" s="3" t="s">
        <v>414</v>
      </c>
      <c r="B1057" s="3" t="s">
        <v>1268</v>
      </c>
      <c r="C1057" s="3" t="s">
        <v>814</v>
      </c>
      <c r="D1057" s="3" t="s">
        <v>815</v>
      </c>
      <c r="E1057" s="3" t="s">
        <v>1219</v>
      </c>
    </row>
    <row r="1058" spans="1:5">
      <c r="A1058" s="3" t="s">
        <v>415</v>
      </c>
      <c r="B1058" s="3" t="s">
        <v>1269</v>
      </c>
      <c r="C1058" s="3" t="s">
        <v>207</v>
      </c>
      <c r="D1058" s="3" t="s">
        <v>811</v>
      </c>
      <c r="E1058" s="3" t="s">
        <v>1219</v>
      </c>
    </row>
    <row r="1059" spans="1:5">
      <c r="A1059" s="3" t="s">
        <v>415</v>
      </c>
      <c r="B1059" s="3" t="s">
        <v>1269</v>
      </c>
      <c r="C1059" s="3" t="s">
        <v>322</v>
      </c>
      <c r="D1059" s="3" t="s">
        <v>813</v>
      </c>
      <c r="E1059" s="3" t="s">
        <v>1219</v>
      </c>
    </row>
    <row r="1060" spans="1:5">
      <c r="A1060" s="3" t="s">
        <v>415</v>
      </c>
      <c r="B1060" s="3" t="s">
        <v>1269</v>
      </c>
      <c r="C1060" s="3" t="s">
        <v>305</v>
      </c>
      <c r="D1060" s="3" t="s">
        <v>817</v>
      </c>
      <c r="E1060" s="3" t="s">
        <v>1219</v>
      </c>
    </row>
    <row r="1061" spans="1:5">
      <c r="A1061" s="3" t="s">
        <v>415</v>
      </c>
      <c r="B1061" s="3" t="s">
        <v>1269</v>
      </c>
      <c r="C1061" s="3" t="s">
        <v>814</v>
      </c>
      <c r="D1061" s="3" t="s">
        <v>815</v>
      </c>
      <c r="E1061" s="3" t="s">
        <v>1219</v>
      </c>
    </row>
    <row r="1062" spans="1:5">
      <c r="A1062" s="3" t="s">
        <v>416</v>
      </c>
      <c r="B1062" s="3" t="s">
        <v>1270</v>
      </c>
      <c r="C1062" s="3" t="s">
        <v>207</v>
      </c>
      <c r="D1062" s="3" t="s">
        <v>811</v>
      </c>
      <c r="E1062" s="3" t="s">
        <v>1219</v>
      </c>
    </row>
    <row r="1063" spans="1:5">
      <c r="A1063" s="3" t="s">
        <v>416</v>
      </c>
      <c r="B1063" s="3" t="s">
        <v>1270</v>
      </c>
      <c r="C1063" s="3" t="s">
        <v>322</v>
      </c>
      <c r="D1063" s="3" t="s">
        <v>813</v>
      </c>
      <c r="E1063" s="3" t="s">
        <v>1219</v>
      </c>
    </row>
    <row r="1064" spans="1:5">
      <c r="A1064" s="3" t="s">
        <v>416</v>
      </c>
      <c r="B1064" s="3" t="s">
        <v>1270</v>
      </c>
      <c r="C1064" s="3" t="s">
        <v>305</v>
      </c>
      <c r="D1064" s="3" t="s">
        <v>817</v>
      </c>
      <c r="E1064" s="3" t="s">
        <v>1219</v>
      </c>
    </row>
    <row r="1065" spans="1:5">
      <c r="A1065" s="3" t="s">
        <v>416</v>
      </c>
      <c r="B1065" s="3" t="s">
        <v>1270</v>
      </c>
      <c r="C1065" s="3" t="s">
        <v>814</v>
      </c>
      <c r="D1065" s="3" t="s">
        <v>815</v>
      </c>
      <c r="E1065" s="3" t="s">
        <v>1219</v>
      </c>
    </row>
    <row r="1066" spans="1:5">
      <c r="A1066" s="3" t="s">
        <v>417</v>
      </c>
      <c r="B1066" s="3" t="s">
        <v>1271</v>
      </c>
      <c r="C1066" s="3" t="s">
        <v>207</v>
      </c>
      <c r="D1066" s="3" t="s">
        <v>811</v>
      </c>
      <c r="E1066" s="3" t="s">
        <v>1219</v>
      </c>
    </row>
    <row r="1067" spans="1:5">
      <c r="A1067" s="3" t="s">
        <v>417</v>
      </c>
      <c r="B1067" s="3" t="s">
        <v>1271</v>
      </c>
      <c r="C1067" s="3" t="s">
        <v>322</v>
      </c>
      <c r="D1067" s="3" t="s">
        <v>813</v>
      </c>
      <c r="E1067" s="3" t="s">
        <v>1219</v>
      </c>
    </row>
    <row r="1068" spans="1:5">
      <c r="A1068" s="3" t="s">
        <v>417</v>
      </c>
      <c r="B1068" s="3" t="s">
        <v>1271</v>
      </c>
      <c r="C1068" s="3" t="s">
        <v>305</v>
      </c>
      <c r="D1068" s="3" t="s">
        <v>817</v>
      </c>
      <c r="E1068" s="3" t="s">
        <v>1219</v>
      </c>
    </row>
    <row r="1069" spans="1:5">
      <c r="A1069" s="3" t="s">
        <v>417</v>
      </c>
      <c r="B1069" s="3" t="s">
        <v>1271</v>
      </c>
      <c r="C1069" s="3" t="s">
        <v>814</v>
      </c>
      <c r="D1069" s="3" t="s">
        <v>815</v>
      </c>
      <c r="E1069" s="3" t="s">
        <v>1219</v>
      </c>
    </row>
    <row r="1070" spans="1:5">
      <c r="A1070" s="3" t="s">
        <v>418</v>
      </c>
      <c r="B1070" s="3" t="s">
        <v>1272</v>
      </c>
      <c r="C1070" s="3" t="s">
        <v>207</v>
      </c>
      <c r="D1070" s="3" t="s">
        <v>811</v>
      </c>
      <c r="E1070" s="3" t="s">
        <v>1219</v>
      </c>
    </row>
    <row r="1071" spans="1:5">
      <c r="A1071" s="3" t="s">
        <v>418</v>
      </c>
      <c r="B1071" s="3" t="s">
        <v>1272</v>
      </c>
      <c r="C1071" s="3" t="s">
        <v>322</v>
      </c>
      <c r="D1071" s="3" t="s">
        <v>813</v>
      </c>
      <c r="E1071" s="3" t="s">
        <v>1219</v>
      </c>
    </row>
    <row r="1072" spans="1:5">
      <c r="A1072" s="3" t="s">
        <v>418</v>
      </c>
      <c r="B1072" s="3" t="s">
        <v>1272</v>
      </c>
      <c r="C1072" s="3" t="s">
        <v>305</v>
      </c>
      <c r="D1072" s="3" t="s">
        <v>817</v>
      </c>
      <c r="E1072" s="3" t="s">
        <v>1219</v>
      </c>
    </row>
    <row r="1073" spans="1:5">
      <c r="A1073" s="3" t="s">
        <v>418</v>
      </c>
      <c r="B1073" s="3" t="s">
        <v>1272</v>
      </c>
      <c r="C1073" s="3" t="s">
        <v>814</v>
      </c>
      <c r="D1073" s="3" t="s">
        <v>815</v>
      </c>
      <c r="E1073" s="3" t="s">
        <v>1219</v>
      </c>
    </row>
    <row r="1074" spans="1:5">
      <c r="A1074" s="3" t="s">
        <v>419</v>
      </c>
      <c r="B1074" s="3" t="s">
        <v>1273</v>
      </c>
      <c r="C1074" s="3" t="s">
        <v>207</v>
      </c>
      <c r="D1074" s="3" t="s">
        <v>811</v>
      </c>
      <c r="E1074" s="3" t="s">
        <v>1219</v>
      </c>
    </row>
    <row r="1075" spans="1:5">
      <c r="A1075" s="3" t="s">
        <v>419</v>
      </c>
      <c r="B1075" s="3" t="s">
        <v>1273</v>
      </c>
      <c r="C1075" s="3" t="s">
        <v>322</v>
      </c>
      <c r="D1075" s="3" t="s">
        <v>813</v>
      </c>
      <c r="E1075" s="3" t="s">
        <v>1219</v>
      </c>
    </row>
    <row r="1076" spans="1:5">
      <c r="A1076" s="3" t="s">
        <v>419</v>
      </c>
      <c r="B1076" s="3" t="s">
        <v>1273</v>
      </c>
      <c r="C1076" s="3" t="s">
        <v>305</v>
      </c>
      <c r="D1076" s="3" t="s">
        <v>817</v>
      </c>
      <c r="E1076" s="3" t="s">
        <v>1219</v>
      </c>
    </row>
    <row r="1077" spans="1:5">
      <c r="A1077" s="3" t="s">
        <v>419</v>
      </c>
      <c r="B1077" s="3" t="s">
        <v>1273</v>
      </c>
      <c r="C1077" s="3" t="s">
        <v>814</v>
      </c>
      <c r="D1077" s="3" t="s">
        <v>815</v>
      </c>
      <c r="E1077" s="3" t="s">
        <v>1219</v>
      </c>
    </row>
    <row r="1078" spans="1:5">
      <c r="A1078" s="3" t="s">
        <v>421</v>
      </c>
      <c r="B1078" s="3" t="s">
        <v>1274</v>
      </c>
      <c r="C1078" s="3" t="s">
        <v>207</v>
      </c>
      <c r="D1078" s="3" t="s">
        <v>811</v>
      </c>
      <c r="E1078" s="3" t="s">
        <v>1219</v>
      </c>
    </row>
    <row r="1079" spans="1:5">
      <c r="A1079" s="3" t="s">
        <v>421</v>
      </c>
      <c r="B1079" s="3" t="s">
        <v>1274</v>
      </c>
      <c r="C1079" s="3" t="s">
        <v>322</v>
      </c>
      <c r="D1079" s="3" t="s">
        <v>813</v>
      </c>
      <c r="E1079" s="3" t="s">
        <v>1219</v>
      </c>
    </row>
    <row r="1080" spans="1:5">
      <c r="A1080" s="3" t="s">
        <v>421</v>
      </c>
      <c r="B1080" s="3" t="s">
        <v>1274</v>
      </c>
      <c r="C1080" s="3" t="s">
        <v>305</v>
      </c>
      <c r="D1080" s="3" t="s">
        <v>817</v>
      </c>
      <c r="E1080" s="3" t="s">
        <v>1219</v>
      </c>
    </row>
    <row r="1081" spans="1:5">
      <c r="A1081" s="3" t="s">
        <v>421</v>
      </c>
      <c r="B1081" s="3" t="s">
        <v>1274</v>
      </c>
      <c r="C1081" s="3" t="s">
        <v>814</v>
      </c>
      <c r="D1081" s="3" t="s">
        <v>815</v>
      </c>
      <c r="E1081" s="3" t="s">
        <v>1219</v>
      </c>
    </row>
    <row r="1082" spans="1:5">
      <c r="A1082" s="3" t="s">
        <v>422</v>
      </c>
      <c r="B1082" s="3" t="s">
        <v>1275</v>
      </c>
      <c r="C1082" s="3" t="s">
        <v>207</v>
      </c>
      <c r="D1082" s="3" t="s">
        <v>811</v>
      </c>
      <c r="E1082" s="3" t="s">
        <v>1219</v>
      </c>
    </row>
    <row r="1083" spans="1:5">
      <c r="A1083" s="3" t="s">
        <v>422</v>
      </c>
      <c r="B1083" s="3" t="s">
        <v>1275</v>
      </c>
      <c r="C1083" s="3" t="s">
        <v>322</v>
      </c>
      <c r="D1083" s="3" t="s">
        <v>813</v>
      </c>
      <c r="E1083" s="3" t="s">
        <v>1219</v>
      </c>
    </row>
    <row r="1084" spans="1:5">
      <c r="A1084" s="3" t="s">
        <v>422</v>
      </c>
      <c r="B1084" s="3" t="s">
        <v>1275</v>
      </c>
      <c r="C1084" s="3" t="s">
        <v>305</v>
      </c>
      <c r="D1084" s="3" t="s">
        <v>817</v>
      </c>
      <c r="E1084" s="3" t="s">
        <v>1219</v>
      </c>
    </row>
    <row r="1085" spans="1:5">
      <c r="A1085" s="3" t="s">
        <v>422</v>
      </c>
      <c r="B1085" s="3" t="s">
        <v>1275</v>
      </c>
      <c r="C1085" s="3" t="s">
        <v>814</v>
      </c>
      <c r="D1085" s="3" t="s">
        <v>815</v>
      </c>
      <c r="E1085" s="3" t="s">
        <v>1219</v>
      </c>
    </row>
    <row r="1086" spans="1:5">
      <c r="A1086" s="3" t="s">
        <v>423</v>
      </c>
      <c r="B1086" s="3" t="s">
        <v>1276</v>
      </c>
      <c r="C1086" s="3" t="s">
        <v>207</v>
      </c>
      <c r="D1086" s="3" t="s">
        <v>811</v>
      </c>
      <c r="E1086" s="3" t="s">
        <v>1219</v>
      </c>
    </row>
    <row r="1087" spans="1:5">
      <c r="A1087" s="3" t="s">
        <v>423</v>
      </c>
      <c r="B1087" s="3" t="s">
        <v>1276</v>
      </c>
      <c r="C1087" s="3" t="s">
        <v>322</v>
      </c>
      <c r="D1087" s="3" t="s">
        <v>813</v>
      </c>
      <c r="E1087" s="3" t="s">
        <v>1219</v>
      </c>
    </row>
    <row r="1088" spans="1:5">
      <c r="A1088" s="3" t="s">
        <v>423</v>
      </c>
      <c r="B1088" s="3" t="s">
        <v>1276</v>
      </c>
      <c r="C1088" s="3" t="s">
        <v>305</v>
      </c>
      <c r="D1088" s="3" t="s">
        <v>817</v>
      </c>
      <c r="E1088" s="3" t="s">
        <v>1219</v>
      </c>
    </row>
    <row r="1089" spans="1:5">
      <c r="A1089" s="3" t="s">
        <v>423</v>
      </c>
      <c r="B1089" s="3" t="s">
        <v>1276</v>
      </c>
      <c r="C1089" s="3" t="s">
        <v>814</v>
      </c>
      <c r="D1089" s="3" t="s">
        <v>815</v>
      </c>
      <c r="E1089" s="3" t="s">
        <v>1219</v>
      </c>
    </row>
    <row r="1090" spans="1:5">
      <c r="A1090" s="3" t="s">
        <v>424</v>
      </c>
      <c r="B1090" s="3" t="s">
        <v>1277</v>
      </c>
      <c r="C1090" s="3" t="s">
        <v>207</v>
      </c>
      <c r="D1090" s="3" t="s">
        <v>811</v>
      </c>
      <c r="E1090" s="3" t="s">
        <v>1219</v>
      </c>
    </row>
    <row r="1091" spans="1:5">
      <c r="A1091" s="3" t="s">
        <v>424</v>
      </c>
      <c r="B1091" s="3" t="s">
        <v>1277</v>
      </c>
      <c r="C1091" s="3" t="s">
        <v>322</v>
      </c>
      <c r="D1091" s="3" t="s">
        <v>813</v>
      </c>
      <c r="E1091" s="3" t="s">
        <v>1219</v>
      </c>
    </row>
    <row r="1092" spans="1:5">
      <c r="A1092" s="3" t="s">
        <v>424</v>
      </c>
      <c r="B1092" s="3" t="s">
        <v>1277</v>
      </c>
      <c r="C1092" s="3" t="s">
        <v>305</v>
      </c>
      <c r="D1092" s="3" t="s">
        <v>817</v>
      </c>
      <c r="E1092" s="3" t="s">
        <v>1219</v>
      </c>
    </row>
    <row r="1093" spans="1:5">
      <c r="A1093" s="3" t="s">
        <v>424</v>
      </c>
      <c r="B1093" s="3" t="s">
        <v>1277</v>
      </c>
      <c r="C1093" s="3" t="s">
        <v>814</v>
      </c>
      <c r="D1093" s="3" t="s">
        <v>815</v>
      </c>
      <c r="E1093" s="3" t="s">
        <v>1219</v>
      </c>
    </row>
    <row r="1094" spans="1:5">
      <c r="A1094" s="3" t="s">
        <v>425</v>
      </c>
      <c r="B1094" s="3" t="s">
        <v>1278</v>
      </c>
      <c r="C1094" s="3" t="s">
        <v>207</v>
      </c>
      <c r="D1094" s="3" t="s">
        <v>811</v>
      </c>
      <c r="E1094" s="3" t="s">
        <v>1219</v>
      </c>
    </row>
    <row r="1095" spans="1:5">
      <c r="A1095" s="3" t="s">
        <v>425</v>
      </c>
      <c r="B1095" s="3" t="s">
        <v>1278</v>
      </c>
      <c r="C1095" s="3" t="s">
        <v>322</v>
      </c>
      <c r="D1095" s="3" t="s">
        <v>813</v>
      </c>
      <c r="E1095" s="3" t="s">
        <v>1219</v>
      </c>
    </row>
    <row r="1096" spans="1:5">
      <c r="A1096" s="3" t="s">
        <v>425</v>
      </c>
      <c r="B1096" s="3" t="s">
        <v>1278</v>
      </c>
      <c r="C1096" s="3" t="s">
        <v>305</v>
      </c>
      <c r="D1096" s="3" t="s">
        <v>817</v>
      </c>
      <c r="E1096" s="3" t="s">
        <v>1219</v>
      </c>
    </row>
    <row r="1097" spans="1:5">
      <c r="A1097" s="3" t="s">
        <v>425</v>
      </c>
      <c r="B1097" s="3" t="s">
        <v>1278</v>
      </c>
      <c r="C1097" s="3" t="s">
        <v>814</v>
      </c>
      <c r="D1097" s="3" t="s">
        <v>815</v>
      </c>
      <c r="E1097" s="3" t="s">
        <v>1219</v>
      </c>
    </row>
    <row r="1098" spans="1:5">
      <c r="A1098" s="3" t="s">
        <v>1279</v>
      </c>
      <c r="B1098" s="3" t="s">
        <v>1280</v>
      </c>
      <c r="C1098" s="3" t="s">
        <v>207</v>
      </c>
      <c r="D1098" s="3" t="s">
        <v>811</v>
      </c>
      <c r="E1098" s="3" t="s">
        <v>1219</v>
      </c>
    </row>
    <row r="1099" spans="1:5">
      <c r="A1099" s="3" t="s">
        <v>1279</v>
      </c>
      <c r="B1099" s="3" t="s">
        <v>1280</v>
      </c>
      <c r="C1099" s="3" t="s">
        <v>322</v>
      </c>
      <c r="D1099" s="3" t="s">
        <v>813</v>
      </c>
      <c r="E1099" s="3" t="s">
        <v>1219</v>
      </c>
    </row>
    <row r="1100" spans="1:5">
      <c r="A1100" s="3" t="s">
        <v>1279</v>
      </c>
      <c r="B1100" s="3" t="s">
        <v>1280</v>
      </c>
      <c r="C1100" s="3" t="s">
        <v>305</v>
      </c>
      <c r="D1100" s="3" t="s">
        <v>817</v>
      </c>
      <c r="E1100" s="3" t="s">
        <v>1219</v>
      </c>
    </row>
    <row r="1101" spans="1:5">
      <c r="A1101" s="3" t="s">
        <v>1279</v>
      </c>
      <c r="B1101" s="3" t="s">
        <v>1280</v>
      </c>
      <c r="C1101" s="3" t="s">
        <v>814</v>
      </c>
      <c r="D1101" s="3" t="s">
        <v>815</v>
      </c>
      <c r="E1101" s="3" t="s">
        <v>1219</v>
      </c>
    </row>
    <row r="1102" spans="1:5">
      <c r="A1102" s="3" t="s">
        <v>1279</v>
      </c>
      <c r="B1102" s="3" t="s">
        <v>1280</v>
      </c>
      <c r="C1102" s="3" t="s">
        <v>268</v>
      </c>
      <c r="D1102" s="3" t="s">
        <v>884</v>
      </c>
      <c r="E1102" s="3" t="s">
        <v>885</v>
      </c>
    </row>
    <row r="1103" spans="1:5">
      <c r="A1103" s="3" t="s">
        <v>1281</v>
      </c>
      <c r="B1103" s="3" t="s">
        <v>1282</v>
      </c>
      <c r="C1103" s="3" t="s">
        <v>207</v>
      </c>
      <c r="D1103" s="3" t="s">
        <v>811</v>
      </c>
      <c r="E1103" s="3" t="s">
        <v>1219</v>
      </c>
    </row>
    <row r="1104" spans="1:5">
      <c r="A1104" s="3" t="s">
        <v>1281</v>
      </c>
      <c r="B1104" s="3" t="s">
        <v>1282</v>
      </c>
      <c r="C1104" s="3" t="s">
        <v>322</v>
      </c>
      <c r="D1104" s="3" t="s">
        <v>813</v>
      </c>
      <c r="E1104" s="3" t="s">
        <v>1219</v>
      </c>
    </row>
    <row r="1105" spans="1:5">
      <c r="A1105" s="3" t="s">
        <v>1281</v>
      </c>
      <c r="B1105" s="3" t="s">
        <v>1282</v>
      </c>
      <c r="C1105" s="3" t="s">
        <v>305</v>
      </c>
      <c r="D1105" s="3" t="s">
        <v>817</v>
      </c>
      <c r="E1105" s="3" t="s">
        <v>1219</v>
      </c>
    </row>
    <row r="1106" spans="1:5">
      <c r="A1106" s="3" t="s">
        <v>1281</v>
      </c>
      <c r="B1106" s="3" t="s">
        <v>1282</v>
      </c>
      <c r="C1106" s="3" t="s">
        <v>814</v>
      </c>
      <c r="D1106" s="3" t="s">
        <v>815</v>
      </c>
      <c r="E1106" s="3" t="s">
        <v>1219</v>
      </c>
    </row>
    <row r="1107" spans="1:5">
      <c r="A1107" s="3" t="s">
        <v>427</v>
      </c>
      <c r="B1107" s="3" t="s">
        <v>1283</v>
      </c>
      <c r="C1107" s="3" t="s">
        <v>207</v>
      </c>
      <c r="D1107" s="3" t="s">
        <v>811</v>
      </c>
      <c r="E1107" s="3" t="s">
        <v>1219</v>
      </c>
    </row>
    <row r="1108" spans="1:5">
      <c r="A1108" s="3" t="s">
        <v>427</v>
      </c>
      <c r="B1108" s="3" t="s">
        <v>1283</v>
      </c>
      <c r="C1108" s="3" t="s">
        <v>322</v>
      </c>
      <c r="D1108" s="3" t="s">
        <v>813</v>
      </c>
      <c r="E1108" s="3" t="s">
        <v>1219</v>
      </c>
    </row>
    <row r="1109" spans="1:5">
      <c r="A1109" s="3" t="s">
        <v>427</v>
      </c>
      <c r="B1109" s="3" t="s">
        <v>1283</v>
      </c>
      <c r="C1109" s="3" t="s">
        <v>305</v>
      </c>
      <c r="D1109" s="3" t="s">
        <v>817</v>
      </c>
      <c r="E1109" s="3" t="s">
        <v>1219</v>
      </c>
    </row>
    <row r="1110" spans="1:5">
      <c r="A1110" s="3" t="s">
        <v>427</v>
      </c>
      <c r="B1110" s="3" t="s">
        <v>1283</v>
      </c>
      <c r="C1110" s="3" t="s">
        <v>814</v>
      </c>
      <c r="D1110" s="3" t="s">
        <v>815</v>
      </c>
      <c r="E1110" s="3" t="s">
        <v>1219</v>
      </c>
    </row>
    <row r="1111" spans="1:5">
      <c r="A1111" s="3" t="s">
        <v>428</v>
      </c>
      <c r="B1111" s="3" t="s">
        <v>1284</v>
      </c>
      <c r="C1111" s="3" t="s">
        <v>207</v>
      </c>
      <c r="D1111" s="3" t="s">
        <v>811</v>
      </c>
      <c r="E1111" s="3" t="s">
        <v>1219</v>
      </c>
    </row>
    <row r="1112" spans="1:5">
      <c r="A1112" s="3" t="s">
        <v>428</v>
      </c>
      <c r="B1112" s="3" t="s">
        <v>1284</v>
      </c>
      <c r="C1112" s="3" t="s">
        <v>322</v>
      </c>
      <c r="D1112" s="3" t="s">
        <v>813</v>
      </c>
      <c r="E1112" s="3" t="s">
        <v>1219</v>
      </c>
    </row>
    <row r="1113" spans="1:5">
      <c r="A1113" s="3" t="s">
        <v>428</v>
      </c>
      <c r="B1113" s="3" t="s">
        <v>1284</v>
      </c>
      <c r="C1113" s="3" t="s">
        <v>305</v>
      </c>
      <c r="D1113" s="3" t="s">
        <v>817</v>
      </c>
      <c r="E1113" s="3" t="s">
        <v>1219</v>
      </c>
    </row>
    <row r="1114" spans="1:5">
      <c r="A1114" s="3" t="s">
        <v>428</v>
      </c>
      <c r="B1114" s="3" t="s">
        <v>1284</v>
      </c>
      <c r="C1114" s="3" t="s">
        <v>814</v>
      </c>
      <c r="D1114" s="3" t="s">
        <v>815</v>
      </c>
      <c r="E1114" s="3" t="s">
        <v>1219</v>
      </c>
    </row>
    <row r="1115" spans="1:5">
      <c r="A1115" s="3" t="s">
        <v>429</v>
      </c>
      <c r="B1115" s="3" t="s">
        <v>1285</v>
      </c>
      <c r="C1115" s="3" t="s">
        <v>207</v>
      </c>
      <c r="D1115" s="3" t="s">
        <v>811</v>
      </c>
      <c r="E1115" s="3" t="s">
        <v>1219</v>
      </c>
    </row>
    <row r="1116" spans="1:5">
      <c r="A1116" s="3" t="s">
        <v>429</v>
      </c>
      <c r="B1116" s="3" t="s">
        <v>1285</v>
      </c>
      <c r="C1116" s="3" t="s">
        <v>322</v>
      </c>
      <c r="D1116" s="3" t="s">
        <v>813</v>
      </c>
      <c r="E1116" s="3" t="s">
        <v>1219</v>
      </c>
    </row>
    <row r="1117" spans="1:5">
      <c r="A1117" s="3" t="s">
        <v>429</v>
      </c>
      <c r="B1117" s="3" t="s">
        <v>1285</v>
      </c>
      <c r="C1117" s="3" t="s">
        <v>305</v>
      </c>
      <c r="D1117" s="3" t="s">
        <v>817</v>
      </c>
      <c r="E1117" s="3" t="s">
        <v>1219</v>
      </c>
    </row>
    <row r="1118" spans="1:5">
      <c r="A1118" s="3" t="s">
        <v>429</v>
      </c>
      <c r="B1118" s="3" t="s">
        <v>1285</v>
      </c>
      <c r="C1118" s="3" t="s">
        <v>814</v>
      </c>
      <c r="D1118" s="3" t="s">
        <v>815</v>
      </c>
      <c r="E1118" s="3" t="s">
        <v>1219</v>
      </c>
    </row>
    <row r="1119" spans="1:5">
      <c r="A1119" s="3" t="s">
        <v>329</v>
      </c>
      <c r="B1119" s="3" t="s">
        <v>1286</v>
      </c>
      <c r="C1119" s="3" t="s">
        <v>207</v>
      </c>
      <c r="D1119" s="3" t="s">
        <v>811</v>
      </c>
      <c r="E1119" s="3" t="s">
        <v>1219</v>
      </c>
    </row>
    <row r="1120" spans="1:5">
      <c r="A1120" s="3" t="s">
        <v>329</v>
      </c>
      <c r="B1120" s="3" t="s">
        <v>1286</v>
      </c>
      <c r="C1120" s="3" t="s">
        <v>322</v>
      </c>
      <c r="D1120" s="3" t="s">
        <v>813</v>
      </c>
      <c r="E1120" s="3" t="s">
        <v>1219</v>
      </c>
    </row>
    <row r="1121" spans="1:5">
      <c r="A1121" s="3" t="s">
        <v>329</v>
      </c>
      <c r="B1121" s="3" t="s">
        <v>1286</v>
      </c>
      <c r="C1121" s="3" t="s">
        <v>305</v>
      </c>
      <c r="D1121" s="3" t="s">
        <v>817</v>
      </c>
      <c r="E1121" s="3" t="s">
        <v>1219</v>
      </c>
    </row>
    <row r="1122" spans="1:5">
      <c r="A1122" s="3" t="s">
        <v>329</v>
      </c>
      <c r="B1122" s="3" t="s">
        <v>1286</v>
      </c>
      <c r="C1122" s="3" t="s">
        <v>814</v>
      </c>
      <c r="D1122" s="3" t="s">
        <v>815</v>
      </c>
      <c r="E1122" s="3" t="s">
        <v>1219</v>
      </c>
    </row>
    <row r="1123" spans="1:5">
      <c r="A1123" s="3" t="s">
        <v>331</v>
      </c>
      <c r="B1123" s="3" t="s">
        <v>1287</v>
      </c>
      <c r="C1123" s="3" t="s">
        <v>207</v>
      </c>
      <c r="D1123" s="3" t="s">
        <v>811</v>
      </c>
      <c r="E1123" s="3" t="s">
        <v>1219</v>
      </c>
    </row>
    <row r="1124" spans="1:5">
      <c r="A1124" s="3" t="s">
        <v>331</v>
      </c>
      <c r="B1124" s="3" t="s">
        <v>1287</v>
      </c>
      <c r="C1124" s="3" t="s">
        <v>322</v>
      </c>
      <c r="D1124" s="3" t="s">
        <v>813</v>
      </c>
      <c r="E1124" s="3" t="s">
        <v>1219</v>
      </c>
    </row>
    <row r="1125" spans="1:5">
      <c r="A1125" s="3" t="s">
        <v>331</v>
      </c>
      <c r="B1125" s="3" t="s">
        <v>1287</v>
      </c>
      <c r="C1125" s="3" t="s">
        <v>305</v>
      </c>
      <c r="D1125" s="3" t="s">
        <v>817</v>
      </c>
      <c r="E1125" s="3" t="s">
        <v>1219</v>
      </c>
    </row>
    <row r="1126" spans="1:5">
      <c r="A1126" s="3" t="s">
        <v>331</v>
      </c>
      <c r="B1126" s="3" t="s">
        <v>1287</v>
      </c>
      <c r="C1126" s="3" t="s">
        <v>814</v>
      </c>
      <c r="D1126" s="3" t="s">
        <v>815</v>
      </c>
      <c r="E1126" s="3" t="s">
        <v>1219</v>
      </c>
    </row>
    <row r="1127" spans="1:5">
      <c r="A1127" s="3" t="s">
        <v>333</v>
      </c>
      <c r="B1127" s="3" t="s">
        <v>1288</v>
      </c>
      <c r="C1127" s="3" t="s">
        <v>207</v>
      </c>
      <c r="D1127" s="3" t="s">
        <v>811</v>
      </c>
      <c r="E1127" s="3" t="s">
        <v>1219</v>
      </c>
    </row>
    <row r="1128" spans="1:5">
      <c r="A1128" s="3" t="s">
        <v>333</v>
      </c>
      <c r="B1128" s="3" t="s">
        <v>1288</v>
      </c>
      <c r="C1128" s="3" t="s">
        <v>322</v>
      </c>
      <c r="D1128" s="3" t="s">
        <v>813</v>
      </c>
      <c r="E1128" s="3" t="s">
        <v>1219</v>
      </c>
    </row>
    <row r="1129" spans="1:5">
      <c r="A1129" s="3" t="s">
        <v>333</v>
      </c>
      <c r="B1129" s="3" t="s">
        <v>1288</v>
      </c>
      <c r="C1129" s="3" t="s">
        <v>305</v>
      </c>
      <c r="D1129" s="3" t="s">
        <v>817</v>
      </c>
      <c r="E1129" s="3" t="s">
        <v>1219</v>
      </c>
    </row>
    <row r="1130" spans="1:5">
      <c r="A1130" s="3" t="s">
        <v>333</v>
      </c>
      <c r="B1130" s="3" t="s">
        <v>1288</v>
      </c>
      <c r="C1130" s="3" t="s">
        <v>814</v>
      </c>
      <c r="D1130" s="3" t="s">
        <v>815</v>
      </c>
      <c r="E1130" s="3" t="s">
        <v>1219</v>
      </c>
    </row>
    <row r="1131" spans="1:5">
      <c r="A1131" s="3" t="s">
        <v>334</v>
      </c>
      <c r="B1131" s="3" t="s">
        <v>1289</v>
      </c>
      <c r="C1131" s="3" t="s">
        <v>207</v>
      </c>
      <c r="D1131" s="3" t="s">
        <v>811</v>
      </c>
      <c r="E1131" s="3" t="s">
        <v>1219</v>
      </c>
    </row>
    <row r="1132" spans="1:5">
      <c r="A1132" s="3" t="s">
        <v>334</v>
      </c>
      <c r="B1132" s="3" t="s">
        <v>1289</v>
      </c>
      <c r="C1132" s="3" t="s">
        <v>322</v>
      </c>
      <c r="D1132" s="3" t="s">
        <v>813</v>
      </c>
      <c r="E1132" s="3" t="s">
        <v>1219</v>
      </c>
    </row>
    <row r="1133" spans="1:5">
      <c r="A1133" s="3" t="s">
        <v>334</v>
      </c>
      <c r="B1133" s="3" t="s">
        <v>1289</v>
      </c>
      <c r="C1133" s="3" t="s">
        <v>305</v>
      </c>
      <c r="D1133" s="3" t="s">
        <v>817</v>
      </c>
      <c r="E1133" s="3" t="s">
        <v>1219</v>
      </c>
    </row>
    <row r="1134" spans="1:5">
      <c r="A1134" s="3" t="s">
        <v>334</v>
      </c>
      <c r="B1134" s="3" t="s">
        <v>1289</v>
      </c>
      <c r="C1134" s="3" t="s">
        <v>814</v>
      </c>
      <c r="D1134" s="3" t="s">
        <v>815</v>
      </c>
      <c r="E1134" s="3" t="s">
        <v>1219</v>
      </c>
    </row>
    <row r="1135" spans="1:5">
      <c r="A1135" s="3" t="s">
        <v>335</v>
      </c>
      <c r="B1135" s="3" t="s">
        <v>1290</v>
      </c>
      <c r="C1135" s="3" t="s">
        <v>207</v>
      </c>
      <c r="D1135" s="3" t="s">
        <v>811</v>
      </c>
      <c r="E1135" s="3" t="s">
        <v>1219</v>
      </c>
    </row>
    <row r="1136" spans="1:5">
      <c r="A1136" s="3" t="s">
        <v>335</v>
      </c>
      <c r="B1136" s="3" t="s">
        <v>1290</v>
      </c>
      <c r="C1136" s="3" t="s">
        <v>322</v>
      </c>
      <c r="D1136" s="3" t="s">
        <v>813</v>
      </c>
      <c r="E1136" s="3" t="s">
        <v>1219</v>
      </c>
    </row>
    <row r="1137" spans="1:5">
      <c r="A1137" s="3" t="s">
        <v>335</v>
      </c>
      <c r="B1137" s="3" t="s">
        <v>1290</v>
      </c>
      <c r="C1137" s="3" t="s">
        <v>305</v>
      </c>
      <c r="D1137" s="3" t="s">
        <v>817</v>
      </c>
      <c r="E1137" s="3" t="s">
        <v>1219</v>
      </c>
    </row>
    <row r="1138" spans="1:5">
      <c r="A1138" s="3" t="s">
        <v>335</v>
      </c>
      <c r="B1138" s="3" t="s">
        <v>1290</v>
      </c>
      <c r="C1138" s="3" t="s">
        <v>814</v>
      </c>
      <c r="D1138" s="3" t="s">
        <v>815</v>
      </c>
      <c r="E1138" s="3" t="s">
        <v>1219</v>
      </c>
    </row>
    <row r="1139" spans="1:5">
      <c r="A1139" s="3" t="s">
        <v>337</v>
      </c>
      <c r="B1139" s="3" t="s">
        <v>1291</v>
      </c>
      <c r="C1139" s="3" t="s">
        <v>207</v>
      </c>
      <c r="D1139" s="3" t="s">
        <v>811</v>
      </c>
      <c r="E1139" s="3" t="s">
        <v>1219</v>
      </c>
    </row>
    <row r="1140" spans="1:5">
      <c r="A1140" s="3" t="s">
        <v>337</v>
      </c>
      <c r="B1140" s="3" t="s">
        <v>1292</v>
      </c>
      <c r="C1140" s="3" t="s">
        <v>322</v>
      </c>
      <c r="D1140" s="3" t="s">
        <v>813</v>
      </c>
      <c r="E1140" s="3" t="s">
        <v>1219</v>
      </c>
    </row>
    <row r="1141" spans="1:5">
      <c r="A1141" s="3" t="s">
        <v>337</v>
      </c>
      <c r="B1141" s="3" t="s">
        <v>1292</v>
      </c>
      <c r="C1141" s="3" t="s">
        <v>305</v>
      </c>
      <c r="D1141" s="3" t="s">
        <v>817</v>
      </c>
      <c r="E1141" s="3" t="s">
        <v>1219</v>
      </c>
    </row>
    <row r="1142" spans="1:5">
      <c r="A1142" s="3" t="s">
        <v>337</v>
      </c>
      <c r="B1142" s="3" t="s">
        <v>1291</v>
      </c>
      <c r="C1142" s="3" t="s">
        <v>814</v>
      </c>
      <c r="D1142" s="3" t="s">
        <v>815</v>
      </c>
      <c r="E1142" s="3" t="s">
        <v>1219</v>
      </c>
    </row>
    <row r="1143" spans="1:5">
      <c r="A1143" s="3" t="s">
        <v>338</v>
      </c>
      <c r="B1143" s="3" t="s">
        <v>1293</v>
      </c>
      <c r="C1143" s="3" t="s">
        <v>207</v>
      </c>
      <c r="D1143" s="3" t="s">
        <v>811</v>
      </c>
      <c r="E1143" s="3" t="s">
        <v>1219</v>
      </c>
    </row>
    <row r="1144" spans="1:5">
      <c r="A1144" s="3" t="s">
        <v>338</v>
      </c>
      <c r="B1144" s="3" t="s">
        <v>1293</v>
      </c>
      <c r="C1144" s="3" t="s">
        <v>322</v>
      </c>
      <c r="D1144" s="3" t="s">
        <v>813</v>
      </c>
      <c r="E1144" s="3" t="s">
        <v>1219</v>
      </c>
    </row>
    <row r="1145" spans="1:5">
      <c r="A1145" s="3" t="s">
        <v>338</v>
      </c>
      <c r="B1145" s="3" t="s">
        <v>1293</v>
      </c>
      <c r="C1145" s="3" t="s">
        <v>305</v>
      </c>
      <c r="D1145" s="3" t="s">
        <v>817</v>
      </c>
      <c r="E1145" s="3" t="s">
        <v>1219</v>
      </c>
    </row>
    <row r="1146" spans="1:5">
      <c r="A1146" s="3" t="s">
        <v>338</v>
      </c>
      <c r="B1146" s="3" t="s">
        <v>1293</v>
      </c>
      <c r="C1146" s="3" t="s">
        <v>814</v>
      </c>
      <c r="D1146" s="3" t="s">
        <v>815</v>
      </c>
      <c r="E1146" s="3" t="s">
        <v>1219</v>
      </c>
    </row>
    <row r="1147" spans="1:5">
      <c r="A1147" s="3" t="s">
        <v>339</v>
      </c>
      <c r="B1147" s="3" t="s">
        <v>1294</v>
      </c>
      <c r="C1147" s="3" t="s">
        <v>207</v>
      </c>
      <c r="D1147" s="3" t="s">
        <v>811</v>
      </c>
      <c r="E1147" s="3" t="s">
        <v>1219</v>
      </c>
    </row>
    <row r="1148" spans="1:5">
      <c r="A1148" s="3" t="s">
        <v>339</v>
      </c>
      <c r="B1148" s="3" t="s">
        <v>1295</v>
      </c>
      <c r="C1148" s="3" t="s">
        <v>322</v>
      </c>
      <c r="D1148" s="3" t="s">
        <v>813</v>
      </c>
      <c r="E1148" s="3" t="s">
        <v>1219</v>
      </c>
    </row>
    <row r="1149" spans="1:5">
      <c r="A1149" s="3" t="s">
        <v>339</v>
      </c>
      <c r="B1149" s="3" t="s">
        <v>1295</v>
      </c>
      <c r="C1149" s="3" t="s">
        <v>305</v>
      </c>
      <c r="D1149" s="3" t="s">
        <v>817</v>
      </c>
      <c r="E1149" s="3" t="s">
        <v>1219</v>
      </c>
    </row>
    <row r="1150" spans="1:5">
      <c r="A1150" s="3" t="s">
        <v>339</v>
      </c>
      <c r="B1150" s="3" t="s">
        <v>1295</v>
      </c>
      <c r="C1150" s="3" t="s">
        <v>814</v>
      </c>
      <c r="D1150" s="3" t="s">
        <v>815</v>
      </c>
      <c r="E1150" s="3" t="s">
        <v>1219</v>
      </c>
    </row>
    <row r="1151" spans="1:5">
      <c r="A1151" s="3" t="s">
        <v>340</v>
      </c>
      <c r="B1151" s="3" t="s">
        <v>1296</v>
      </c>
      <c r="C1151" s="3" t="s">
        <v>207</v>
      </c>
      <c r="D1151" s="3" t="s">
        <v>811</v>
      </c>
      <c r="E1151" s="3" t="s">
        <v>1219</v>
      </c>
    </row>
    <row r="1152" spans="1:5">
      <c r="A1152" s="3" t="s">
        <v>340</v>
      </c>
      <c r="B1152" s="3" t="s">
        <v>1296</v>
      </c>
      <c r="C1152" s="3" t="s">
        <v>322</v>
      </c>
      <c r="D1152" s="3" t="s">
        <v>813</v>
      </c>
      <c r="E1152" s="3" t="s">
        <v>1219</v>
      </c>
    </row>
    <row r="1153" spans="1:5">
      <c r="A1153" s="3" t="s">
        <v>340</v>
      </c>
      <c r="B1153" s="3" t="s">
        <v>1297</v>
      </c>
      <c r="C1153" s="3" t="s">
        <v>305</v>
      </c>
      <c r="D1153" s="3" t="s">
        <v>817</v>
      </c>
      <c r="E1153" s="3" t="s">
        <v>1219</v>
      </c>
    </row>
    <row r="1154" spans="1:5">
      <c r="A1154" s="3" t="s">
        <v>340</v>
      </c>
      <c r="B1154" s="3" t="s">
        <v>1296</v>
      </c>
      <c r="C1154" s="3" t="s">
        <v>814</v>
      </c>
      <c r="D1154" s="3" t="s">
        <v>815</v>
      </c>
      <c r="E1154" s="3" t="s">
        <v>1219</v>
      </c>
    </row>
    <row r="1155" spans="1:5">
      <c r="A1155" s="3" t="s">
        <v>341</v>
      </c>
      <c r="B1155" s="3" t="s">
        <v>1298</v>
      </c>
      <c r="C1155" s="3" t="s">
        <v>207</v>
      </c>
      <c r="D1155" s="3" t="s">
        <v>811</v>
      </c>
      <c r="E1155" s="3" t="s">
        <v>1219</v>
      </c>
    </row>
    <row r="1156" spans="1:5">
      <c r="A1156" s="3" t="s">
        <v>341</v>
      </c>
      <c r="B1156" s="3" t="s">
        <v>1299</v>
      </c>
      <c r="C1156" s="3" t="s">
        <v>322</v>
      </c>
      <c r="D1156" s="3" t="s">
        <v>813</v>
      </c>
      <c r="E1156" s="3" t="s">
        <v>1219</v>
      </c>
    </row>
    <row r="1157" spans="1:5">
      <c r="A1157" s="3" t="s">
        <v>341</v>
      </c>
      <c r="B1157" s="3" t="s">
        <v>1299</v>
      </c>
      <c r="C1157" s="3" t="s">
        <v>305</v>
      </c>
      <c r="D1157" s="3" t="s">
        <v>817</v>
      </c>
      <c r="E1157" s="3" t="s">
        <v>1219</v>
      </c>
    </row>
    <row r="1158" spans="1:5">
      <c r="A1158" s="3" t="s">
        <v>341</v>
      </c>
      <c r="B1158" s="3" t="s">
        <v>1299</v>
      </c>
      <c r="C1158" s="3" t="s">
        <v>814</v>
      </c>
      <c r="D1158" s="3" t="s">
        <v>815</v>
      </c>
      <c r="E1158" s="3" t="s">
        <v>1219</v>
      </c>
    </row>
    <row r="1159" spans="1:5">
      <c r="A1159" s="3" t="s">
        <v>343</v>
      </c>
      <c r="B1159" s="3" t="s">
        <v>1300</v>
      </c>
      <c r="C1159" s="3" t="s">
        <v>207</v>
      </c>
      <c r="D1159" s="3" t="s">
        <v>811</v>
      </c>
      <c r="E1159" s="3" t="s">
        <v>1219</v>
      </c>
    </row>
    <row r="1160" spans="1:5">
      <c r="A1160" s="3" t="s">
        <v>343</v>
      </c>
      <c r="B1160" s="3" t="s">
        <v>1300</v>
      </c>
      <c r="C1160" s="3" t="s">
        <v>322</v>
      </c>
      <c r="D1160" s="3" t="s">
        <v>813</v>
      </c>
      <c r="E1160" s="3" t="s">
        <v>1219</v>
      </c>
    </row>
    <row r="1161" spans="1:5">
      <c r="A1161" s="3" t="s">
        <v>343</v>
      </c>
      <c r="B1161" s="3" t="s">
        <v>1300</v>
      </c>
      <c r="C1161" s="3" t="s">
        <v>305</v>
      </c>
      <c r="D1161" s="3" t="s">
        <v>817</v>
      </c>
      <c r="E1161" s="3" t="s">
        <v>1219</v>
      </c>
    </row>
    <row r="1162" spans="1:5">
      <c r="A1162" s="3" t="s">
        <v>343</v>
      </c>
      <c r="B1162" s="3" t="s">
        <v>1300</v>
      </c>
      <c r="C1162" s="3" t="s">
        <v>814</v>
      </c>
      <c r="D1162" s="3" t="s">
        <v>815</v>
      </c>
      <c r="E1162" s="3" t="s">
        <v>1219</v>
      </c>
    </row>
    <row r="1163" spans="1:5">
      <c r="A1163" s="3" t="s">
        <v>344</v>
      </c>
      <c r="B1163" s="3" t="s">
        <v>1301</v>
      </c>
      <c r="C1163" s="3" t="s">
        <v>207</v>
      </c>
      <c r="D1163" s="3" t="s">
        <v>811</v>
      </c>
      <c r="E1163" s="3" t="s">
        <v>1219</v>
      </c>
    </row>
    <row r="1164" spans="1:5">
      <c r="A1164" s="3" t="s">
        <v>344</v>
      </c>
      <c r="B1164" s="3" t="s">
        <v>1301</v>
      </c>
      <c r="C1164" s="3" t="s">
        <v>322</v>
      </c>
      <c r="D1164" s="3" t="s">
        <v>813</v>
      </c>
      <c r="E1164" s="3" t="s">
        <v>1219</v>
      </c>
    </row>
    <row r="1165" spans="1:5">
      <c r="A1165" s="3" t="s">
        <v>344</v>
      </c>
      <c r="B1165" s="3" t="s">
        <v>1301</v>
      </c>
      <c r="C1165" s="3" t="s">
        <v>305</v>
      </c>
      <c r="D1165" s="3" t="s">
        <v>817</v>
      </c>
      <c r="E1165" s="3" t="s">
        <v>1219</v>
      </c>
    </row>
    <row r="1166" spans="1:5">
      <c r="A1166" s="3" t="s">
        <v>344</v>
      </c>
      <c r="B1166" s="3" t="s">
        <v>1301</v>
      </c>
      <c r="C1166" s="3" t="s">
        <v>814</v>
      </c>
      <c r="D1166" s="3" t="s">
        <v>815</v>
      </c>
      <c r="E1166" s="3" t="s">
        <v>1219</v>
      </c>
    </row>
    <row r="1167" spans="1:5">
      <c r="A1167" s="3" t="s">
        <v>345</v>
      </c>
      <c r="B1167" s="3" t="s">
        <v>1302</v>
      </c>
      <c r="C1167" s="3" t="s">
        <v>207</v>
      </c>
      <c r="D1167" s="3" t="s">
        <v>811</v>
      </c>
      <c r="E1167" s="3" t="s">
        <v>1219</v>
      </c>
    </row>
    <row r="1168" spans="1:5">
      <c r="A1168" s="3" t="s">
        <v>345</v>
      </c>
      <c r="B1168" s="3" t="s">
        <v>1302</v>
      </c>
      <c r="C1168" s="3" t="s">
        <v>322</v>
      </c>
      <c r="D1168" s="3" t="s">
        <v>813</v>
      </c>
      <c r="E1168" s="3" t="s">
        <v>1219</v>
      </c>
    </row>
    <row r="1169" spans="1:5">
      <c r="A1169" s="3" t="s">
        <v>345</v>
      </c>
      <c r="B1169" s="3" t="s">
        <v>1302</v>
      </c>
      <c r="C1169" s="3" t="s">
        <v>305</v>
      </c>
      <c r="D1169" s="3" t="s">
        <v>817</v>
      </c>
      <c r="E1169" s="3" t="s">
        <v>1219</v>
      </c>
    </row>
    <row r="1170" spans="1:5">
      <c r="A1170" s="3" t="s">
        <v>345</v>
      </c>
      <c r="B1170" s="3" t="s">
        <v>1302</v>
      </c>
      <c r="C1170" s="3" t="s">
        <v>814</v>
      </c>
      <c r="D1170" s="3" t="s">
        <v>815</v>
      </c>
      <c r="E1170" s="3" t="s">
        <v>1219</v>
      </c>
    </row>
    <row r="1171" spans="1:5">
      <c r="A1171" s="3" t="s">
        <v>346</v>
      </c>
      <c r="B1171" s="3" t="s">
        <v>1303</v>
      </c>
      <c r="C1171" s="3" t="s">
        <v>207</v>
      </c>
      <c r="D1171" s="3" t="s">
        <v>811</v>
      </c>
      <c r="E1171" s="3" t="s">
        <v>1219</v>
      </c>
    </row>
    <row r="1172" spans="1:5">
      <c r="A1172" s="3" t="s">
        <v>346</v>
      </c>
      <c r="B1172" s="3" t="s">
        <v>1303</v>
      </c>
      <c r="C1172" s="3" t="s">
        <v>322</v>
      </c>
      <c r="D1172" s="3" t="s">
        <v>813</v>
      </c>
      <c r="E1172" s="3" t="s">
        <v>1219</v>
      </c>
    </row>
    <row r="1173" spans="1:5">
      <c r="A1173" s="3" t="s">
        <v>346</v>
      </c>
      <c r="B1173" s="3" t="s">
        <v>1303</v>
      </c>
      <c r="C1173" s="3" t="s">
        <v>305</v>
      </c>
      <c r="D1173" s="3" t="s">
        <v>817</v>
      </c>
      <c r="E1173" s="3" t="s">
        <v>1219</v>
      </c>
    </row>
    <row r="1174" spans="1:5">
      <c r="A1174" s="3" t="s">
        <v>346</v>
      </c>
      <c r="B1174" s="3" t="s">
        <v>1303</v>
      </c>
      <c r="C1174" s="3" t="s">
        <v>814</v>
      </c>
      <c r="D1174" s="3" t="s">
        <v>815</v>
      </c>
      <c r="E1174" s="3" t="s">
        <v>1219</v>
      </c>
    </row>
    <row r="1175" spans="1:5">
      <c r="A1175" s="3" t="s">
        <v>347</v>
      </c>
      <c r="B1175" s="3" t="s">
        <v>1304</v>
      </c>
      <c r="C1175" s="3" t="s">
        <v>207</v>
      </c>
      <c r="D1175" s="3" t="s">
        <v>811</v>
      </c>
      <c r="E1175" s="3" t="s">
        <v>1219</v>
      </c>
    </row>
    <row r="1176" spans="1:5">
      <c r="A1176" s="3" t="s">
        <v>347</v>
      </c>
      <c r="B1176" s="3" t="s">
        <v>1304</v>
      </c>
      <c r="C1176" s="3" t="s">
        <v>322</v>
      </c>
      <c r="D1176" s="3" t="s">
        <v>813</v>
      </c>
      <c r="E1176" s="3" t="s">
        <v>1219</v>
      </c>
    </row>
    <row r="1177" spans="1:5">
      <c r="A1177" s="3" t="s">
        <v>347</v>
      </c>
      <c r="B1177" s="3" t="s">
        <v>1304</v>
      </c>
      <c r="C1177" s="3" t="s">
        <v>305</v>
      </c>
      <c r="D1177" s="3" t="s">
        <v>817</v>
      </c>
      <c r="E1177" s="3" t="s">
        <v>1219</v>
      </c>
    </row>
    <row r="1178" spans="1:5">
      <c r="A1178" s="3" t="s">
        <v>347</v>
      </c>
      <c r="B1178" s="3" t="s">
        <v>1304</v>
      </c>
      <c r="C1178" s="3" t="s">
        <v>814</v>
      </c>
      <c r="D1178" s="3" t="s">
        <v>815</v>
      </c>
      <c r="E1178" s="3" t="s">
        <v>1219</v>
      </c>
    </row>
    <row r="1179" spans="1:5">
      <c r="A1179" s="3" t="s">
        <v>348</v>
      </c>
      <c r="B1179" s="3" t="s">
        <v>1305</v>
      </c>
      <c r="C1179" s="3" t="s">
        <v>207</v>
      </c>
      <c r="D1179" s="3" t="s">
        <v>811</v>
      </c>
      <c r="E1179" s="3" t="s">
        <v>1219</v>
      </c>
    </row>
    <row r="1180" spans="1:5">
      <c r="A1180" s="3" t="s">
        <v>348</v>
      </c>
      <c r="B1180" s="3" t="s">
        <v>1305</v>
      </c>
      <c r="C1180" s="3" t="s">
        <v>322</v>
      </c>
      <c r="D1180" s="3" t="s">
        <v>813</v>
      </c>
      <c r="E1180" s="3" t="s">
        <v>1219</v>
      </c>
    </row>
    <row r="1181" spans="1:5">
      <c r="A1181" s="3" t="s">
        <v>348</v>
      </c>
      <c r="B1181" s="3" t="s">
        <v>1305</v>
      </c>
      <c r="C1181" s="3" t="s">
        <v>305</v>
      </c>
      <c r="D1181" s="3" t="s">
        <v>817</v>
      </c>
      <c r="E1181" s="3" t="s">
        <v>1219</v>
      </c>
    </row>
    <row r="1182" spans="1:5">
      <c r="A1182" s="3" t="s">
        <v>348</v>
      </c>
      <c r="B1182" s="3" t="s">
        <v>1305</v>
      </c>
      <c r="C1182" s="3" t="s">
        <v>814</v>
      </c>
      <c r="D1182" s="3" t="s">
        <v>815</v>
      </c>
      <c r="E1182" s="3" t="s">
        <v>1219</v>
      </c>
    </row>
    <row r="1183" spans="1:5">
      <c r="A1183" s="3" t="s">
        <v>440</v>
      </c>
      <c r="B1183" s="3" t="s">
        <v>1306</v>
      </c>
      <c r="C1183" s="3" t="s">
        <v>207</v>
      </c>
      <c r="D1183" s="3" t="s">
        <v>811</v>
      </c>
      <c r="E1183" s="3" t="s">
        <v>1219</v>
      </c>
    </row>
    <row r="1184" spans="1:5">
      <c r="A1184" s="3" t="s">
        <v>440</v>
      </c>
      <c r="B1184" s="3" t="s">
        <v>1306</v>
      </c>
      <c r="C1184" s="3" t="s">
        <v>322</v>
      </c>
      <c r="D1184" s="3" t="s">
        <v>813</v>
      </c>
      <c r="E1184" s="3" t="s">
        <v>1219</v>
      </c>
    </row>
    <row r="1185" spans="1:5">
      <c r="A1185" s="3" t="s">
        <v>440</v>
      </c>
      <c r="B1185" s="3" t="s">
        <v>1306</v>
      </c>
      <c r="C1185" s="3" t="s">
        <v>305</v>
      </c>
      <c r="D1185" s="3" t="s">
        <v>817</v>
      </c>
      <c r="E1185" s="3" t="s">
        <v>1219</v>
      </c>
    </row>
    <row r="1186" spans="1:5">
      <c r="A1186" s="3" t="s">
        <v>440</v>
      </c>
      <c r="B1186" s="3" t="s">
        <v>1306</v>
      </c>
      <c r="C1186" s="3" t="s">
        <v>814</v>
      </c>
      <c r="D1186" s="3" t="s">
        <v>815</v>
      </c>
      <c r="E1186" s="3" t="s">
        <v>1219</v>
      </c>
    </row>
    <row r="1187" spans="1:5">
      <c r="A1187" s="3" t="s">
        <v>441</v>
      </c>
      <c r="B1187" s="3" t="s">
        <v>1307</v>
      </c>
      <c r="C1187" s="3" t="s">
        <v>207</v>
      </c>
      <c r="D1187" s="3" t="s">
        <v>811</v>
      </c>
      <c r="E1187" s="3" t="s">
        <v>1219</v>
      </c>
    </row>
    <row r="1188" spans="1:5">
      <c r="A1188" s="3" t="s">
        <v>441</v>
      </c>
      <c r="B1188" s="3" t="s">
        <v>1307</v>
      </c>
      <c r="C1188" s="3" t="s">
        <v>322</v>
      </c>
      <c r="D1188" s="3" t="s">
        <v>813</v>
      </c>
      <c r="E1188" s="3" t="s">
        <v>1219</v>
      </c>
    </row>
    <row r="1189" spans="1:5">
      <c r="A1189" s="3" t="s">
        <v>441</v>
      </c>
      <c r="B1189" s="3" t="s">
        <v>1307</v>
      </c>
      <c r="C1189" s="3" t="s">
        <v>305</v>
      </c>
      <c r="D1189" s="3" t="s">
        <v>817</v>
      </c>
      <c r="E1189" s="3" t="s">
        <v>1219</v>
      </c>
    </row>
    <row r="1190" spans="1:5">
      <c r="A1190" s="3" t="s">
        <v>441</v>
      </c>
      <c r="B1190" s="3" t="s">
        <v>1307</v>
      </c>
      <c r="C1190" s="3" t="s">
        <v>814</v>
      </c>
      <c r="D1190" s="3" t="s">
        <v>815</v>
      </c>
      <c r="E1190" s="3" t="s">
        <v>1219</v>
      </c>
    </row>
    <row r="1191" spans="1:5" ht="26.4">
      <c r="A1191" s="3" t="s">
        <v>1308</v>
      </c>
      <c r="B1191" s="119" t="s">
        <v>969</v>
      </c>
      <c r="C1191" s="3" t="s">
        <v>207</v>
      </c>
      <c r="D1191" s="3" t="s">
        <v>811</v>
      </c>
      <c r="E1191" s="3" t="s">
        <v>1219</v>
      </c>
    </row>
    <row r="1192" spans="1:5" ht="26.4">
      <c r="A1192" s="3" t="s">
        <v>1308</v>
      </c>
      <c r="B1192" s="119" t="s">
        <v>969</v>
      </c>
      <c r="C1192" s="3" t="s">
        <v>322</v>
      </c>
      <c r="D1192" s="3" t="s">
        <v>813</v>
      </c>
      <c r="E1192" s="3" t="s">
        <v>1219</v>
      </c>
    </row>
    <row r="1193" spans="1:5" ht="26.4">
      <c r="A1193" s="3" t="s">
        <v>1308</v>
      </c>
      <c r="B1193" s="119" t="s">
        <v>969</v>
      </c>
      <c r="C1193" s="3" t="s">
        <v>305</v>
      </c>
      <c r="D1193" s="3" t="s">
        <v>817</v>
      </c>
      <c r="E1193" s="3" t="s">
        <v>1219</v>
      </c>
    </row>
    <row r="1194" spans="1:5" ht="26.4">
      <c r="A1194" s="3" t="s">
        <v>1308</v>
      </c>
      <c r="B1194" s="119" t="s">
        <v>969</v>
      </c>
      <c r="C1194" s="3" t="s">
        <v>814</v>
      </c>
      <c r="D1194" s="3" t="s">
        <v>815</v>
      </c>
      <c r="E1194" s="3" t="s">
        <v>1219</v>
      </c>
    </row>
    <row r="1195" spans="1:5" ht="26.4">
      <c r="A1195" s="3" t="s">
        <v>1308</v>
      </c>
      <c r="B1195" s="119" t="s">
        <v>969</v>
      </c>
      <c r="C1195" s="3" t="s">
        <v>268</v>
      </c>
      <c r="D1195" s="3" t="s">
        <v>884</v>
      </c>
      <c r="E1195" s="3" t="s">
        <v>885</v>
      </c>
    </row>
  </sheetData>
  <autoFilter ref="A1:A1195"/>
  <phoneticPr fontId="6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A3" sqref="A3"/>
    </sheetView>
  </sheetViews>
  <sheetFormatPr defaultColWidth="9.109375" defaultRowHeight="13.2"/>
  <cols>
    <col min="1" max="1" width="8.44140625" customWidth="1"/>
    <col min="2" max="2" width="43.5546875" customWidth="1"/>
    <col min="3" max="3" width="10.109375" customWidth="1"/>
  </cols>
  <sheetData>
    <row r="1" spans="1:3">
      <c r="A1" s="1" t="s">
        <v>1309</v>
      </c>
      <c r="B1" s="2"/>
      <c r="C1" s="2"/>
    </row>
    <row r="2" spans="1:3">
      <c r="A2" s="109" t="s">
        <v>1310</v>
      </c>
      <c r="B2" s="109" t="s">
        <v>1311</v>
      </c>
      <c r="C2" s="109" t="s">
        <v>1312</v>
      </c>
    </row>
    <row r="3" spans="1:3">
      <c r="A3" s="3" t="s">
        <v>207</v>
      </c>
      <c r="B3" s="3" t="s">
        <v>811</v>
      </c>
      <c r="C3" s="3" t="s">
        <v>1145</v>
      </c>
    </row>
    <row r="4" spans="1:3">
      <c r="A4" s="3" t="s">
        <v>322</v>
      </c>
      <c r="B4" s="3" t="s">
        <v>813</v>
      </c>
      <c r="C4" s="3" t="s">
        <v>1145</v>
      </c>
    </row>
    <row r="5" spans="1:3">
      <c r="A5" s="3" t="s">
        <v>305</v>
      </c>
      <c r="B5" s="3" t="s">
        <v>817</v>
      </c>
      <c r="C5" s="3" t="s">
        <v>1145</v>
      </c>
    </row>
    <row r="6" spans="1:3">
      <c r="A6" s="3" t="s">
        <v>477</v>
      </c>
      <c r="B6" s="3" t="s">
        <v>905</v>
      </c>
      <c r="C6" s="3" t="s">
        <v>1145</v>
      </c>
    </row>
    <row r="7" spans="1:3">
      <c r="A7" s="3" t="s">
        <v>209</v>
      </c>
      <c r="B7" s="3" t="s">
        <v>874</v>
      </c>
      <c r="C7" s="3" t="s">
        <v>1313</v>
      </c>
    </row>
    <row r="8" spans="1:3">
      <c r="A8" s="3" t="s">
        <v>258</v>
      </c>
      <c r="B8" s="3" t="s">
        <v>948</v>
      </c>
      <c r="C8" s="3" t="s">
        <v>1313</v>
      </c>
    </row>
    <row r="9" spans="1:3">
      <c r="A9" s="3" t="s">
        <v>266</v>
      </c>
      <c r="B9" s="3" t="s">
        <v>972</v>
      </c>
      <c r="C9" s="3" t="s">
        <v>1313</v>
      </c>
    </row>
    <row r="10" spans="1:3">
      <c r="A10" s="3" t="s">
        <v>487</v>
      </c>
      <c r="B10" s="3" t="s">
        <v>981</v>
      </c>
      <c r="C10" s="3" t="s">
        <v>1313</v>
      </c>
    </row>
    <row r="11" spans="1:3">
      <c r="A11" s="3" t="s">
        <v>1036</v>
      </c>
      <c r="B11" s="3" t="s">
        <v>1037</v>
      </c>
      <c r="C11" s="3" t="s">
        <v>1313</v>
      </c>
    </row>
    <row r="12" spans="1:3">
      <c r="A12" s="3" t="s">
        <v>841</v>
      </c>
      <c r="B12" s="3" t="s">
        <v>842</v>
      </c>
      <c r="C12" s="3" t="s">
        <v>1313</v>
      </c>
    </row>
    <row r="13" spans="1:3">
      <c r="A13" s="3" t="s">
        <v>845</v>
      </c>
      <c r="B13" s="3" t="s">
        <v>846</v>
      </c>
      <c r="C13" s="3" t="s">
        <v>1313</v>
      </c>
    </row>
    <row r="14" spans="1:3">
      <c r="A14" s="3" t="s">
        <v>847</v>
      </c>
      <c r="B14" s="3" t="s">
        <v>848</v>
      </c>
      <c r="C14" s="3" t="s">
        <v>1313</v>
      </c>
    </row>
    <row r="15" spans="1:3">
      <c r="A15" s="3" t="s">
        <v>849</v>
      </c>
      <c r="B15" s="3" t="s">
        <v>850</v>
      </c>
      <c r="C15" s="3" t="s">
        <v>1313</v>
      </c>
    </row>
    <row r="16" spans="1:3">
      <c r="A16" s="3" t="s">
        <v>851</v>
      </c>
      <c r="B16" s="3" t="s">
        <v>1314</v>
      </c>
      <c r="C16" s="3" t="s">
        <v>1313</v>
      </c>
    </row>
    <row r="17" spans="1:3">
      <c r="A17" s="3" t="s">
        <v>853</v>
      </c>
      <c r="B17" s="3" t="s">
        <v>854</v>
      </c>
      <c r="C17" s="3" t="s">
        <v>1313</v>
      </c>
    </row>
    <row r="18" spans="1:3">
      <c r="A18" s="3" t="s">
        <v>814</v>
      </c>
      <c r="B18" s="3" t="s">
        <v>815</v>
      </c>
      <c r="C18" s="3" t="s">
        <v>1053</v>
      </c>
    </row>
    <row r="19" spans="1:3">
      <c r="A19" s="3" t="s">
        <v>320</v>
      </c>
      <c r="B19" s="3" t="s">
        <v>887</v>
      </c>
      <c r="C19" s="3" t="s">
        <v>1315</v>
      </c>
    </row>
    <row r="20" spans="1:3">
      <c r="A20" s="3" t="s">
        <v>862</v>
      </c>
      <c r="B20" s="3" t="s">
        <v>863</v>
      </c>
      <c r="C20" s="3" t="s">
        <v>1315</v>
      </c>
    </row>
    <row r="21" spans="1:3">
      <c r="A21" s="3" t="s">
        <v>482</v>
      </c>
      <c r="B21" s="3" t="s">
        <v>864</v>
      </c>
      <c r="C21" s="3" t="s">
        <v>1315</v>
      </c>
    </row>
    <row r="22" spans="1:3">
      <c r="A22" s="3" t="s">
        <v>282</v>
      </c>
      <c r="B22" s="3" t="s">
        <v>876</v>
      </c>
      <c r="C22" s="3" t="s">
        <v>877</v>
      </c>
    </row>
    <row r="23" spans="1:3">
      <c r="A23" s="3" t="s">
        <v>268</v>
      </c>
      <c r="B23" s="3" t="s">
        <v>884</v>
      </c>
      <c r="C23" s="3" t="s">
        <v>885</v>
      </c>
    </row>
    <row r="24" spans="1:3">
      <c r="A24" s="3" t="s">
        <v>917</v>
      </c>
      <c r="B24" s="3" t="s">
        <v>1316</v>
      </c>
      <c r="C24" s="3" t="s">
        <v>885</v>
      </c>
    </row>
    <row r="25" spans="1:3">
      <c r="A25" s="3" t="s">
        <v>302</v>
      </c>
      <c r="B25" s="3" t="s">
        <v>878</v>
      </c>
      <c r="C25" s="3" t="s">
        <v>879</v>
      </c>
    </row>
    <row r="26" spans="1:3">
      <c r="A26" s="3" t="s">
        <v>932</v>
      </c>
      <c r="B26" s="3" t="s">
        <v>933</v>
      </c>
      <c r="C26" s="3" t="s">
        <v>821</v>
      </c>
    </row>
    <row r="27" spans="1:3">
      <c r="A27" s="3" t="s">
        <v>894</v>
      </c>
      <c r="B27" s="3" t="s">
        <v>1317</v>
      </c>
      <c r="C27" s="3" t="s">
        <v>821</v>
      </c>
    </row>
    <row r="28" spans="1:3">
      <c r="A28" s="3" t="s">
        <v>897</v>
      </c>
      <c r="B28" s="3" t="s">
        <v>898</v>
      </c>
      <c r="C28" s="3" t="s">
        <v>821</v>
      </c>
    </row>
    <row r="29" spans="1:3">
      <c r="A29" s="3" t="s">
        <v>922</v>
      </c>
      <c r="B29" s="3" t="s">
        <v>923</v>
      </c>
      <c r="C29" s="3" t="s">
        <v>821</v>
      </c>
    </row>
    <row r="30" spans="1:3">
      <c r="A30" s="3" t="s">
        <v>924</v>
      </c>
      <c r="B30" s="3" t="s">
        <v>925</v>
      </c>
      <c r="C30" s="3" t="s">
        <v>821</v>
      </c>
    </row>
    <row r="31" spans="1:3">
      <c r="A31" s="3" t="s">
        <v>926</v>
      </c>
      <c r="B31" s="3" t="s">
        <v>927</v>
      </c>
      <c r="C31" s="3" t="s">
        <v>821</v>
      </c>
    </row>
    <row r="32" spans="1:3">
      <c r="A32" s="3" t="s">
        <v>919</v>
      </c>
      <c r="B32" s="3" t="s">
        <v>1318</v>
      </c>
      <c r="C32" s="3" t="s">
        <v>821</v>
      </c>
    </row>
    <row r="33" spans="1:3">
      <c r="A33" s="3" t="s">
        <v>819</v>
      </c>
      <c r="B33" s="3" t="s">
        <v>820</v>
      </c>
      <c r="C33" s="3" t="s">
        <v>821</v>
      </c>
    </row>
    <row r="34" spans="1:3">
      <c r="A34" s="3" t="s">
        <v>822</v>
      </c>
      <c r="B34" s="3" t="s">
        <v>823</v>
      </c>
      <c r="C34" s="3" t="s">
        <v>821</v>
      </c>
    </row>
    <row r="35" spans="1:3">
      <c r="A35" s="3" t="s">
        <v>824</v>
      </c>
      <c r="B35" s="3" t="s">
        <v>825</v>
      </c>
      <c r="C35" s="3" t="s">
        <v>821</v>
      </c>
    </row>
    <row r="36" spans="1:3">
      <c r="A36" s="3" t="s">
        <v>827</v>
      </c>
      <c r="B36" s="3" t="s">
        <v>1319</v>
      </c>
      <c r="C36" s="3" t="s">
        <v>821</v>
      </c>
    </row>
    <row r="37" spans="1:3">
      <c r="A37" s="3" t="s">
        <v>829</v>
      </c>
      <c r="B37" s="3" t="s">
        <v>1320</v>
      </c>
      <c r="C37" s="3" t="s">
        <v>821</v>
      </c>
    </row>
    <row r="38" spans="1:3">
      <c r="A38" s="3" t="s">
        <v>831</v>
      </c>
      <c r="B38" s="3" t="s">
        <v>832</v>
      </c>
      <c r="C38" s="3" t="s">
        <v>821</v>
      </c>
    </row>
    <row r="39" spans="1:3">
      <c r="A39" s="3" t="s">
        <v>833</v>
      </c>
      <c r="B39" s="3" t="s">
        <v>834</v>
      </c>
      <c r="C39" s="3" t="s">
        <v>821</v>
      </c>
    </row>
    <row r="40" spans="1:3">
      <c r="A40" s="3" t="s">
        <v>835</v>
      </c>
      <c r="B40" s="3" t="s">
        <v>836</v>
      </c>
      <c r="C40" s="3" t="s">
        <v>821</v>
      </c>
    </row>
    <row r="41" spans="1:3">
      <c r="A41" s="3" t="s">
        <v>837</v>
      </c>
      <c r="B41" s="3" t="s">
        <v>1321</v>
      </c>
      <c r="C41" s="3" t="s">
        <v>821</v>
      </c>
    </row>
    <row r="42" spans="1:3">
      <c r="A42" s="3" t="s">
        <v>1063</v>
      </c>
      <c r="B42" s="3" t="s">
        <v>1064</v>
      </c>
      <c r="C42" s="3" t="s">
        <v>821</v>
      </c>
    </row>
    <row r="43" spans="1:3">
      <c r="A43" s="3" t="s">
        <v>1065</v>
      </c>
      <c r="B43" s="3" t="s">
        <v>1322</v>
      </c>
      <c r="C43" s="3" t="s">
        <v>821</v>
      </c>
    </row>
    <row r="44" spans="1:3">
      <c r="A44" s="3" t="s">
        <v>934</v>
      </c>
      <c r="B44" s="3" t="s">
        <v>1323</v>
      </c>
      <c r="C44" s="3" t="s">
        <v>821</v>
      </c>
    </row>
    <row r="45" spans="1:3">
      <c r="A45" s="3" t="s">
        <v>936</v>
      </c>
      <c r="B45" s="3" t="s">
        <v>1324</v>
      </c>
      <c r="C45" s="3" t="s">
        <v>821</v>
      </c>
    </row>
    <row r="46" spans="1:3">
      <c r="A46" s="3" t="s">
        <v>891</v>
      </c>
      <c r="B46" s="3" t="s">
        <v>892</v>
      </c>
      <c r="C46" s="3" t="s">
        <v>826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3"/>
  <sheetViews>
    <sheetView workbookViewId="0"/>
  </sheetViews>
  <sheetFormatPr defaultColWidth="9.109375" defaultRowHeight="10.199999999999999"/>
  <cols>
    <col min="1" max="1" width="9.5546875" style="7" customWidth="1"/>
    <col min="2" max="2" width="4.5546875" style="99" customWidth="1"/>
    <col min="3" max="3" width="73.109375" style="7" customWidth="1"/>
    <col min="4" max="8" width="9.109375" style="6"/>
    <col min="9" max="9" width="18.44140625" style="6" customWidth="1"/>
    <col min="10" max="16384" width="9.109375" style="6"/>
  </cols>
  <sheetData>
    <row r="3" spans="1:28">
      <c r="A3" s="100" t="s">
        <v>5</v>
      </c>
      <c r="B3" s="99">
        <v>1</v>
      </c>
      <c r="C3" s="101" t="s">
        <v>6</v>
      </c>
    </row>
    <row r="4" spans="1:28" ht="20.399999999999999">
      <c r="A4" s="102" t="s">
        <v>5</v>
      </c>
      <c r="B4" s="103">
        <v>2</v>
      </c>
      <c r="C4" s="133" t="s">
        <v>1814</v>
      </c>
      <c r="D4" s="133"/>
      <c r="E4" s="133"/>
      <c r="F4" s="133"/>
      <c r="G4" s="133"/>
      <c r="H4" s="133"/>
      <c r="I4" s="133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28" ht="20.399999999999999">
      <c r="A5" s="102" t="s">
        <v>5</v>
      </c>
      <c r="B5" s="103">
        <v>3</v>
      </c>
      <c r="C5" s="134" t="s">
        <v>1810</v>
      </c>
      <c r="D5" s="134"/>
      <c r="E5" s="134"/>
      <c r="F5" s="134"/>
      <c r="G5" s="134"/>
      <c r="H5" s="134"/>
      <c r="I5" s="134"/>
    </row>
    <row r="6" spans="1:28" ht="20.399999999999999">
      <c r="A6" s="102" t="s">
        <v>5</v>
      </c>
      <c r="B6" s="103">
        <v>4</v>
      </c>
      <c r="C6" s="134" t="s">
        <v>1811</v>
      </c>
      <c r="D6" s="134"/>
      <c r="E6" s="134"/>
      <c r="F6" s="134"/>
      <c r="G6" s="134"/>
      <c r="H6" s="134"/>
      <c r="I6" s="134"/>
      <c r="J6" s="107"/>
      <c r="K6" s="107"/>
      <c r="L6" s="107"/>
      <c r="M6" s="107"/>
      <c r="N6" s="107"/>
      <c r="O6" s="107"/>
    </row>
    <row r="7" spans="1:28" ht="11.25" customHeight="1">
      <c r="A7" s="242" t="s">
        <v>5</v>
      </c>
      <c r="B7" s="243">
        <v>5</v>
      </c>
      <c r="C7" s="244" t="s">
        <v>1812</v>
      </c>
      <c r="D7" s="122"/>
      <c r="E7" s="122"/>
      <c r="F7" s="122"/>
      <c r="G7" s="122"/>
      <c r="H7" s="122"/>
      <c r="I7" s="122"/>
    </row>
    <row r="8" spans="1:28">
      <c r="A8" s="242" t="s">
        <v>5</v>
      </c>
      <c r="B8" s="243">
        <v>6</v>
      </c>
      <c r="C8" s="245" t="s">
        <v>1813</v>
      </c>
      <c r="D8" s="104"/>
      <c r="E8" s="104"/>
      <c r="F8" s="104"/>
      <c r="G8" s="104"/>
      <c r="H8" s="104"/>
      <c r="I8" s="105"/>
    </row>
    <row r="9" spans="1:28">
      <c r="A9" s="242" t="s">
        <v>5</v>
      </c>
      <c r="B9" s="243">
        <v>7</v>
      </c>
      <c r="C9" s="244" t="s">
        <v>1782</v>
      </c>
      <c r="D9" s="105"/>
      <c r="E9" s="105"/>
      <c r="F9" s="105"/>
      <c r="G9" s="105"/>
      <c r="H9" s="105"/>
      <c r="I9" s="105"/>
    </row>
    <row r="10" spans="1:28">
      <c r="A10" s="242" t="s">
        <v>5</v>
      </c>
      <c r="B10" s="243">
        <v>8</v>
      </c>
      <c r="C10" s="244" t="s">
        <v>1783</v>
      </c>
      <c r="D10" s="105"/>
      <c r="E10" s="105"/>
      <c r="F10" s="105"/>
      <c r="G10" s="105"/>
      <c r="H10" s="105"/>
      <c r="I10" s="105"/>
    </row>
    <row r="11" spans="1:28">
      <c r="A11" s="102" t="s">
        <v>7</v>
      </c>
      <c r="B11" s="103">
        <v>9</v>
      </c>
      <c r="C11" s="104" t="s">
        <v>8</v>
      </c>
      <c r="D11" s="105"/>
      <c r="E11" s="105"/>
      <c r="F11" s="105"/>
      <c r="G11" s="105"/>
      <c r="H11" s="105"/>
      <c r="I11" s="105"/>
    </row>
    <row r="12" spans="1:28">
      <c r="A12" s="102" t="s">
        <v>5</v>
      </c>
      <c r="B12" s="103">
        <v>10</v>
      </c>
      <c r="C12" s="104" t="s">
        <v>9</v>
      </c>
      <c r="D12" s="105"/>
      <c r="E12" s="105"/>
      <c r="F12" s="105"/>
      <c r="G12" s="105"/>
      <c r="H12" s="105"/>
      <c r="I12" s="105"/>
    </row>
    <row r="13" spans="1:28">
      <c r="A13" s="102" t="s">
        <v>5</v>
      </c>
      <c r="B13" s="103">
        <v>11</v>
      </c>
      <c r="C13" s="104" t="s">
        <v>10</v>
      </c>
      <c r="D13" s="105"/>
      <c r="E13" s="105"/>
      <c r="F13" s="105"/>
      <c r="G13" s="105"/>
      <c r="H13" s="105"/>
      <c r="I13" s="105"/>
    </row>
    <row r="14" spans="1:28">
      <c r="A14" s="102" t="s">
        <v>5</v>
      </c>
      <c r="B14" s="103">
        <v>12</v>
      </c>
      <c r="C14" s="104" t="s">
        <v>1808</v>
      </c>
      <c r="D14" s="105"/>
      <c r="E14" s="105"/>
      <c r="F14" s="105"/>
      <c r="G14" s="105"/>
      <c r="H14" s="105"/>
      <c r="I14" s="105"/>
    </row>
    <row r="15" spans="1:28">
      <c r="A15" s="104"/>
      <c r="B15" s="103"/>
      <c r="C15" s="104"/>
      <c r="D15" s="105"/>
      <c r="E15" s="105"/>
      <c r="F15" s="105"/>
      <c r="G15" s="105"/>
      <c r="H15" s="105"/>
      <c r="I15" s="105"/>
    </row>
    <row r="16" spans="1:28">
      <c r="A16" s="104"/>
      <c r="B16" s="103"/>
      <c r="C16" s="104"/>
      <c r="D16" s="105"/>
      <c r="E16" s="105"/>
      <c r="F16" s="105"/>
      <c r="G16" s="105"/>
      <c r="H16" s="105"/>
      <c r="I16" s="105"/>
    </row>
    <row r="17" spans="1:9">
      <c r="A17" s="104"/>
      <c r="B17" s="103"/>
      <c r="C17" s="104"/>
      <c r="D17" s="105"/>
      <c r="E17" s="105"/>
      <c r="F17" s="105"/>
      <c r="G17" s="105"/>
      <c r="H17" s="105"/>
      <c r="I17" s="105"/>
    </row>
    <row r="18" spans="1:9">
      <c r="A18" s="104"/>
      <c r="B18" s="103"/>
      <c r="C18" s="104"/>
      <c r="D18" s="105"/>
      <c r="E18" s="105"/>
      <c r="F18" s="105"/>
      <c r="G18" s="105"/>
      <c r="H18" s="105"/>
      <c r="I18" s="105"/>
    </row>
    <row r="19" spans="1:9">
      <c r="A19" s="104"/>
      <c r="B19" s="103"/>
      <c r="C19" s="104"/>
      <c r="D19" s="105"/>
      <c r="E19" s="105"/>
      <c r="F19" s="105"/>
      <c r="G19" s="105"/>
      <c r="H19" s="105"/>
      <c r="I19" s="105"/>
    </row>
    <row r="20" spans="1:9">
      <c r="A20" s="104"/>
      <c r="B20" s="103"/>
      <c r="C20" s="104"/>
      <c r="D20" s="105"/>
      <c r="E20" s="105"/>
      <c r="F20" s="105"/>
      <c r="G20" s="105"/>
      <c r="H20" s="105"/>
      <c r="I20" s="105"/>
    </row>
    <row r="21" spans="1:9">
      <c r="A21" s="104"/>
      <c r="B21" s="103"/>
      <c r="C21" s="104"/>
      <c r="D21" s="105"/>
      <c r="E21" s="105"/>
      <c r="F21" s="105"/>
      <c r="G21" s="105"/>
      <c r="H21" s="105"/>
      <c r="I21" s="105"/>
    </row>
    <row r="22" spans="1:9">
      <c r="A22" s="104"/>
      <c r="B22" s="103"/>
      <c r="C22" s="104"/>
      <c r="D22" s="105"/>
      <c r="E22" s="105"/>
      <c r="F22" s="105"/>
      <c r="G22" s="105"/>
      <c r="H22" s="105"/>
      <c r="I22" s="105"/>
    </row>
    <row r="23" spans="1:9">
      <c r="A23" s="104"/>
      <c r="B23" s="103"/>
      <c r="C23" s="104"/>
      <c r="D23" s="105"/>
      <c r="E23" s="105"/>
      <c r="F23" s="105"/>
      <c r="G23" s="105"/>
      <c r="H23" s="105"/>
      <c r="I23" s="105"/>
    </row>
    <row r="24" spans="1:9">
      <c r="A24" s="104"/>
      <c r="B24" s="103"/>
      <c r="C24" s="104"/>
      <c r="D24" s="105"/>
      <c r="E24" s="105"/>
      <c r="F24" s="105"/>
      <c r="G24" s="105"/>
      <c r="H24" s="105"/>
      <c r="I24" s="105"/>
    </row>
    <row r="25" spans="1:9">
      <c r="A25" s="104"/>
      <c r="B25" s="103"/>
      <c r="C25" s="104"/>
      <c r="D25" s="105"/>
      <c r="E25" s="105"/>
      <c r="F25" s="105"/>
      <c r="G25" s="105"/>
      <c r="H25" s="105"/>
      <c r="I25" s="105"/>
    </row>
    <row r="26" spans="1:9">
      <c r="A26" s="104"/>
      <c r="B26" s="103"/>
      <c r="C26" s="104"/>
      <c r="D26" s="105"/>
      <c r="E26" s="105"/>
      <c r="F26" s="105"/>
      <c r="G26" s="105"/>
      <c r="H26" s="105"/>
      <c r="I26" s="105"/>
    </row>
    <row r="27" spans="1:9">
      <c r="A27" s="104"/>
      <c r="B27" s="103"/>
      <c r="C27" s="104"/>
      <c r="D27" s="105"/>
      <c r="E27" s="105"/>
      <c r="F27" s="105"/>
      <c r="G27" s="105"/>
      <c r="H27" s="105"/>
      <c r="I27" s="105"/>
    </row>
    <row r="28" spans="1:9">
      <c r="A28" s="104"/>
      <c r="B28" s="103"/>
      <c r="C28" s="104"/>
      <c r="D28" s="105"/>
      <c r="E28" s="105"/>
      <c r="F28" s="105"/>
      <c r="G28" s="105"/>
      <c r="H28" s="105"/>
      <c r="I28" s="105"/>
    </row>
    <row r="29" spans="1:9">
      <c r="A29" s="104"/>
      <c r="B29" s="103"/>
      <c r="C29" s="104"/>
      <c r="D29" s="105"/>
      <c r="E29" s="105"/>
      <c r="F29" s="105"/>
      <c r="G29" s="105"/>
      <c r="H29" s="105"/>
      <c r="I29" s="105"/>
    </row>
    <row r="30" spans="1:9">
      <c r="A30" s="104"/>
      <c r="B30" s="103"/>
      <c r="C30" s="104"/>
      <c r="D30" s="105"/>
      <c r="E30" s="105"/>
      <c r="F30" s="105"/>
      <c r="G30" s="105"/>
      <c r="H30" s="105"/>
      <c r="I30" s="105"/>
    </row>
    <row r="31" spans="1:9">
      <c r="A31" s="104"/>
      <c r="B31" s="103"/>
      <c r="C31" s="104"/>
      <c r="D31" s="105"/>
      <c r="E31" s="105"/>
      <c r="F31" s="105"/>
      <c r="G31" s="105"/>
      <c r="H31" s="105"/>
      <c r="I31" s="105"/>
    </row>
    <row r="32" spans="1:9">
      <c r="A32" s="104"/>
      <c r="B32" s="103"/>
      <c r="C32" s="104"/>
      <c r="D32" s="105"/>
      <c r="E32" s="105"/>
      <c r="F32" s="105"/>
      <c r="G32" s="105"/>
      <c r="H32" s="105"/>
      <c r="I32" s="105"/>
    </row>
    <row r="33" spans="1:9">
      <c r="A33" s="104"/>
      <c r="B33" s="103"/>
      <c r="C33" s="104"/>
      <c r="D33" s="105"/>
      <c r="E33" s="105"/>
      <c r="F33" s="105"/>
      <c r="G33" s="105"/>
      <c r="H33" s="105"/>
      <c r="I33" s="105"/>
    </row>
    <row r="34" spans="1:9">
      <c r="A34" s="104"/>
      <c r="B34" s="103"/>
      <c r="C34" s="104"/>
      <c r="D34" s="105"/>
      <c r="E34" s="105"/>
      <c r="F34" s="105"/>
      <c r="G34" s="105"/>
      <c r="H34" s="105"/>
      <c r="I34" s="105"/>
    </row>
    <row r="35" spans="1:9">
      <c r="A35" s="104"/>
      <c r="B35" s="103"/>
      <c r="C35" s="104"/>
      <c r="D35" s="105"/>
      <c r="E35" s="105"/>
      <c r="F35" s="105"/>
      <c r="G35" s="105"/>
      <c r="H35" s="105"/>
      <c r="I35" s="105"/>
    </row>
    <row r="36" spans="1:9">
      <c r="A36" s="104"/>
      <c r="B36" s="103"/>
      <c r="C36" s="104"/>
      <c r="D36" s="105"/>
      <c r="E36" s="105"/>
      <c r="F36" s="105"/>
      <c r="G36" s="105"/>
      <c r="H36" s="105"/>
      <c r="I36" s="105"/>
    </row>
    <row r="37" spans="1:9">
      <c r="A37" s="104"/>
      <c r="B37" s="103"/>
      <c r="C37" s="104"/>
      <c r="D37" s="105"/>
      <c r="E37" s="105"/>
      <c r="F37" s="105"/>
      <c r="G37" s="105"/>
      <c r="H37" s="105"/>
      <c r="I37" s="105"/>
    </row>
    <row r="38" spans="1:9">
      <c r="A38" s="104"/>
      <c r="B38" s="103"/>
      <c r="C38" s="104"/>
      <c r="D38" s="105"/>
      <c r="E38" s="105"/>
      <c r="F38" s="105"/>
      <c r="G38" s="105"/>
      <c r="H38" s="105"/>
      <c r="I38" s="105"/>
    </row>
    <row r="39" spans="1:9">
      <c r="A39" s="104"/>
      <c r="B39" s="103"/>
      <c r="C39" s="104"/>
      <c r="D39" s="105"/>
      <c r="E39" s="105"/>
      <c r="F39" s="105"/>
      <c r="G39" s="105"/>
      <c r="H39" s="105"/>
      <c r="I39" s="105"/>
    </row>
    <row r="40" spans="1:9">
      <c r="A40" s="104"/>
      <c r="B40" s="103"/>
      <c r="C40" s="104"/>
      <c r="D40" s="105"/>
      <c r="E40" s="105"/>
      <c r="F40" s="105"/>
      <c r="G40" s="105"/>
      <c r="H40" s="105"/>
      <c r="I40" s="105"/>
    </row>
    <row r="41" spans="1:9">
      <c r="A41" s="104"/>
      <c r="B41" s="103"/>
      <c r="C41" s="104"/>
      <c r="D41" s="105"/>
      <c r="E41" s="105"/>
      <c r="F41" s="105"/>
      <c r="G41" s="105"/>
      <c r="H41" s="105"/>
      <c r="I41" s="105"/>
    </row>
    <row r="42" spans="1:9">
      <c r="A42" s="104"/>
      <c r="B42" s="103"/>
      <c r="C42" s="104"/>
      <c r="D42" s="105"/>
      <c r="E42" s="105"/>
      <c r="F42" s="105"/>
      <c r="G42" s="105"/>
      <c r="H42" s="105"/>
      <c r="I42" s="105"/>
    </row>
    <row r="43" spans="1:9">
      <c r="A43" s="104"/>
      <c r="B43" s="103"/>
      <c r="C43" s="104"/>
      <c r="D43" s="105"/>
      <c r="E43" s="105"/>
      <c r="F43" s="105"/>
      <c r="G43" s="105"/>
      <c r="H43" s="105"/>
      <c r="I43" s="105"/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workbookViewId="0">
      <selection activeCell="B5" sqref="B5:B44"/>
    </sheetView>
  </sheetViews>
  <sheetFormatPr defaultColWidth="9.109375" defaultRowHeight="13.2"/>
  <cols>
    <col min="1" max="1" width="62.5546875" style="85" customWidth="1"/>
    <col min="2" max="2" width="15.88671875" style="85" customWidth="1"/>
    <col min="3" max="3" width="14.44140625" style="85" customWidth="1"/>
    <col min="4" max="16384" width="9.109375" style="85"/>
  </cols>
  <sheetData>
    <row r="1" spans="1:2" s="84" customFormat="1" ht="15.6">
      <c r="A1" s="86" t="s">
        <v>1819</v>
      </c>
    </row>
    <row r="2" spans="1:2" s="84" customFormat="1" ht="15.6">
      <c r="A2" s="86" t="s">
        <v>6</v>
      </c>
      <c r="B2" s="86"/>
    </row>
    <row r="3" spans="1:2">
      <c r="A3" s="87"/>
      <c r="B3" s="88" t="s">
        <v>11</v>
      </c>
    </row>
    <row r="4" spans="1:2" ht="30.75" customHeight="1">
      <c r="A4" s="89" t="s">
        <v>12</v>
      </c>
      <c r="B4" s="90" t="s">
        <v>13</v>
      </c>
    </row>
    <row r="5" spans="1:2" ht="18" customHeight="1">
      <c r="A5" s="91" t="s">
        <v>14</v>
      </c>
      <c r="B5" s="249">
        <v>166241</v>
      </c>
    </row>
    <row r="6" spans="1:2" ht="18" customHeight="1">
      <c r="A6" s="91" t="s">
        <v>15</v>
      </c>
      <c r="B6" s="249">
        <v>2019</v>
      </c>
    </row>
    <row r="7" spans="1:2" ht="18" customHeight="1">
      <c r="A7" s="91" t="s">
        <v>16</v>
      </c>
      <c r="B7" s="249">
        <v>1938</v>
      </c>
    </row>
    <row r="8" spans="1:2" ht="18" customHeight="1">
      <c r="A8" s="91" t="s">
        <v>17</v>
      </c>
      <c r="B8" s="249">
        <v>1907</v>
      </c>
    </row>
    <row r="9" spans="1:2" ht="18" customHeight="1">
      <c r="A9" s="91" t="s">
        <v>18</v>
      </c>
      <c r="B9" s="249">
        <v>1924</v>
      </c>
    </row>
    <row r="10" spans="1:2" ht="18" customHeight="1">
      <c r="A10" s="91" t="s">
        <v>19</v>
      </c>
      <c r="B10" s="249">
        <v>1935</v>
      </c>
    </row>
    <row r="11" spans="1:2" ht="18" customHeight="1">
      <c r="A11" s="91" t="s">
        <v>20</v>
      </c>
      <c r="B11" s="249">
        <v>1861</v>
      </c>
    </row>
    <row r="12" spans="1:2" ht="18" customHeight="1">
      <c r="A12" s="91" t="s">
        <v>21</v>
      </c>
      <c r="B12" s="249">
        <v>1871</v>
      </c>
    </row>
    <row r="13" spans="1:2" ht="18" customHeight="1">
      <c r="A13" s="91" t="s">
        <v>22</v>
      </c>
      <c r="B13" s="249">
        <v>1866</v>
      </c>
    </row>
    <row r="14" spans="1:2" ht="18" customHeight="1">
      <c r="A14" s="91" t="s">
        <v>23</v>
      </c>
      <c r="B14" s="249">
        <v>15321</v>
      </c>
    </row>
    <row r="15" spans="1:2" ht="18" customHeight="1">
      <c r="A15" s="91" t="s">
        <v>24</v>
      </c>
      <c r="B15" s="249"/>
    </row>
    <row r="16" spans="1:2" ht="18" customHeight="1">
      <c r="A16" s="92" t="s">
        <v>25</v>
      </c>
      <c r="B16" s="249"/>
    </row>
    <row r="17" spans="1:2" ht="18" customHeight="1">
      <c r="A17" s="93" t="s">
        <v>26</v>
      </c>
      <c r="B17" s="250">
        <v>147644</v>
      </c>
    </row>
    <row r="18" spans="1:2" ht="18" customHeight="1">
      <c r="A18" s="92" t="s">
        <v>27</v>
      </c>
      <c r="B18" s="249">
        <v>36094</v>
      </c>
    </row>
    <row r="19" spans="1:2" ht="18" customHeight="1">
      <c r="A19" s="95" t="s">
        <v>28</v>
      </c>
      <c r="B19" s="250">
        <v>82300</v>
      </c>
    </row>
    <row r="20" spans="1:2" ht="18" customHeight="1">
      <c r="A20" s="92" t="s">
        <v>29</v>
      </c>
      <c r="B20" s="249">
        <v>43026</v>
      </c>
    </row>
    <row r="21" spans="1:2" ht="18" customHeight="1">
      <c r="A21" s="93" t="s">
        <v>30</v>
      </c>
      <c r="B21" s="250">
        <v>42526</v>
      </c>
    </row>
    <row r="22" spans="1:2" ht="18" customHeight="1">
      <c r="A22" s="93" t="s">
        <v>31</v>
      </c>
      <c r="B22" s="250">
        <v>32016</v>
      </c>
    </row>
    <row r="23" spans="1:2" ht="18" customHeight="1">
      <c r="A23" s="93" t="s">
        <v>32</v>
      </c>
      <c r="B23" s="250">
        <v>56241</v>
      </c>
    </row>
    <row r="24" spans="1:2" ht="18" customHeight="1">
      <c r="A24" s="92" t="s">
        <v>33</v>
      </c>
      <c r="B24" s="249">
        <v>35190</v>
      </c>
    </row>
    <row r="25" spans="1:2" ht="18" customHeight="1">
      <c r="A25" s="92" t="s">
        <v>34</v>
      </c>
      <c r="B25" s="249">
        <v>11290</v>
      </c>
    </row>
    <row r="26" spans="1:2" ht="18" customHeight="1">
      <c r="A26" s="92" t="s">
        <v>35</v>
      </c>
      <c r="B26" s="249">
        <v>22103</v>
      </c>
    </row>
    <row r="27" spans="1:2" ht="18" customHeight="1">
      <c r="A27" s="92" t="s">
        <v>36</v>
      </c>
      <c r="B27" s="249">
        <v>43672</v>
      </c>
    </row>
    <row r="28" spans="1:2" ht="18" customHeight="1">
      <c r="A28" s="91" t="s">
        <v>37</v>
      </c>
      <c r="B28" s="249">
        <v>82343</v>
      </c>
    </row>
    <row r="29" spans="1:2" ht="18" customHeight="1">
      <c r="A29" s="96" t="s">
        <v>38</v>
      </c>
      <c r="B29" s="249">
        <v>53326</v>
      </c>
    </row>
    <row r="30" spans="1:2" ht="18" customHeight="1">
      <c r="A30" s="97" t="s">
        <v>39</v>
      </c>
      <c r="B30" s="251">
        <v>24995</v>
      </c>
    </row>
    <row r="31" spans="1:2" ht="18" customHeight="1">
      <c r="A31" s="94" t="s">
        <v>40</v>
      </c>
      <c r="B31" s="250">
        <v>1477</v>
      </c>
    </row>
    <row r="32" spans="1:2" ht="18" customHeight="1">
      <c r="A32" s="94" t="s">
        <v>41</v>
      </c>
      <c r="B32" s="250">
        <v>1425</v>
      </c>
    </row>
    <row r="33" spans="1:2" ht="18" customHeight="1">
      <c r="A33" s="94" t="s">
        <v>42</v>
      </c>
      <c r="B33" s="250">
        <v>1432</v>
      </c>
    </row>
    <row r="34" spans="1:2" ht="18" customHeight="1">
      <c r="A34" s="94" t="s">
        <v>43</v>
      </c>
      <c r="B34" s="250">
        <v>1496</v>
      </c>
    </row>
    <row r="35" spans="1:2" ht="18" customHeight="1">
      <c r="A35" s="94" t="s">
        <v>44</v>
      </c>
      <c r="B35" s="250">
        <v>1445</v>
      </c>
    </row>
    <row r="36" spans="1:2" ht="18" customHeight="1">
      <c r="A36" s="94" t="s">
        <v>45</v>
      </c>
      <c r="B36" s="250">
        <v>1378</v>
      </c>
    </row>
    <row r="37" spans="1:2" ht="18" customHeight="1">
      <c r="A37" s="94" t="s">
        <v>46</v>
      </c>
      <c r="B37" s="250">
        <v>1385</v>
      </c>
    </row>
    <row r="38" spans="1:2" ht="18" customHeight="1">
      <c r="A38" s="94" t="s">
        <v>47</v>
      </c>
      <c r="B38" s="250">
        <v>1429</v>
      </c>
    </row>
    <row r="39" spans="1:2" ht="18" customHeight="1">
      <c r="A39" s="94" t="s">
        <v>48</v>
      </c>
      <c r="B39" s="250">
        <v>992</v>
      </c>
    </row>
    <row r="40" spans="1:2" ht="18" customHeight="1">
      <c r="A40" s="94" t="s">
        <v>49</v>
      </c>
      <c r="B40" s="250">
        <v>1029</v>
      </c>
    </row>
    <row r="41" spans="1:2" ht="18" customHeight="1">
      <c r="A41" s="94" t="s">
        <v>50</v>
      </c>
      <c r="B41" s="250">
        <v>935</v>
      </c>
    </row>
    <row r="42" spans="1:2">
      <c r="A42" s="94" t="s">
        <v>51</v>
      </c>
      <c r="B42" s="250">
        <v>926</v>
      </c>
    </row>
    <row r="43" spans="1:2">
      <c r="A43" s="94" t="s">
        <v>52</v>
      </c>
      <c r="B43" s="250"/>
    </row>
    <row r="44" spans="1:2">
      <c r="A44" s="94" t="s">
        <v>53</v>
      </c>
      <c r="B44" s="250"/>
    </row>
    <row r="45" spans="1:2">
      <c r="A45" s="95" t="s">
        <v>54</v>
      </c>
      <c r="B45" s="94"/>
    </row>
    <row r="46" spans="1:2">
      <c r="A46" s="98" t="s">
        <v>55</v>
      </c>
    </row>
  </sheetData>
  <printOptions horizontalCentered="1"/>
  <pageMargins left="0.75" right="0.75" top="0.61" bottom="0.59" header="0.5" footer="0.5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topLeftCell="A4" workbookViewId="0">
      <selection activeCell="L11" sqref="L11"/>
    </sheetView>
  </sheetViews>
  <sheetFormatPr defaultColWidth="9.109375" defaultRowHeight="9.6"/>
  <cols>
    <col min="1" max="1" width="3.6640625" style="61" customWidth="1"/>
    <col min="2" max="2" width="9.5546875" style="61" customWidth="1"/>
    <col min="3" max="3" width="5.109375" style="61" customWidth="1"/>
    <col min="4" max="4" width="4.44140625" style="61" customWidth="1"/>
    <col min="5" max="5" width="6.5546875" style="61" customWidth="1"/>
    <col min="6" max="7" width="6.109375" style="61" customWidth="1"/>
    <col min="8" max="8" width="5" style="61" customWidth="1"/>
    <col min="9" max="9" width="5.33203125" style="61" customWidth="1"/>
    <col min="10" max="10" width="4.88671875" style="61" customWidth="1"/>
    <col min="11" max="11" width="5.109375" style="61" customWidth="1"/>
    <col min="12" max="12" width="5.6640625" style="61" customWidth="1"/>
    <col min="13" max="13" width="4.6640625" style="61" customWidth="1"/>
    <col min="14" max="14" width="4.44140625" style="61" customWidth="1"/>
    <col min="15" max="15" width="5.33203125" style="61" customWidth="1"/>
    <col min="16" max="16" width="5.109375" style="61" customWidth="1"/>
    <col min="17" max="17" width="5.5546875" style="61" customWidth="1"/>
    <col min="18" max="18" width="4" style="61" customWidth="1"/>
    <col min="19" max="19" width="4.109375" style="61" customWidth="1"/>
    <col min="20" max="20" width="4.5546875" style="61" customWidth="1"/>
    <col min="21" max="21" width="5.33203125" style="61" customWidth="1"/>
    <col min="22" max="22" width="4.6640625" style="61" customWidth="1"/>
    <col min="23" max="23" width="5.88671875" style="61" customWidth="1"/>
    <col min="24" max="24" width="5.6640625" style="61" customWidth="1"/>
    <col min="25" max="25" width="6.88671875" style="61" customWidth="1"/>
    <col min="26" max="26" width="6.5546875" style="76" customWidth="1"/>
    <col min="27" max="30" width="9.109375" style="76"/>
    <col min="31" max="16384" width="9.109375" style="61"/>
  </cols>
  <sheetData>
    <row r="1" spans="1:30" s="65" customFormat="1" ht="13.2">
      <c r="A1" s="568" t="s">
        <v>1820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4"/>
      <c r="AB1" s="4"/>
      <c r="AC1" s="4"/>
      <c r="AD1" s="4"/>
    </row>
    <row r="2" spans="1:30" s="65" customFormat="1" ht="17.25" customHeight="1">
      <c r="B2" s="63" t="s">
        <v>1821</v>
      </c>
      <c r="I2" s="64"/>
      <c r="J2" s="64"/>
      <c r="K2" s="64"/>
      <c r="L2" s="64"/>
      <c r="M2" s="64"/>
      <c r="N2" s="64"/>
      <c r="P2" s="80"/>
      <c r="T2" s="82"/>
      <c r="U2" s="82"/>
      <c r="V2" s="82"/>
      <c r="W2" s="82"/>
      <c r="Y2" s="83"/>
      <c r="Z2" s="83"/>
    </row>
    <row r="3" spans="1:30" ht="12" customHeight="1">
      <c r="A3" s="77"/>
      <c r="B3" s="77"/>
      <c r="Z3" s="75" t="s">
        <v>57</v>
      </c>
      <c r="AA3" s="61"/>
      <c r="AB3" s="61"/>
      <c r="AC3" s="61"/>
      <c r="AD3" s="61"/>
    </row>
    <row r="4" spans="1:30" ht="27" customHeight="1">
      <c r="A4" s="569" t="s">
        <v>58</v>
      </c>
      <c r="B4" s="570" t="s">
        <v>59</v>
      </c>
      <c r="C4" s="570"/>
      <c r="D4" s="570"/>
      <c r="E4" s="570"/>
      <c r="F4" s="571" t="s">
        <v>60</v>
      </c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2" t="s">
        <v>61</v>
      </c>
      <c r="Y4" s="573"/>
      <c r="Z4" s="574"/>
    </row>
    <row r="5" spans="1:30" ht="11.25" customHeight="1">
      <c r="A5" s="569"/>
      <c r="B5" s="570"/>
      <c r="C5" s="570"/>
      <c r="D5" s="570"/>
      <c r="E5" s="570"/>
      <c r="F5" s="566" t="s">
        <v>62</v>
      </c>
      <c r="G5" s="566"/>
      <c r="H5" s="566"/>
      <c r="I5" s="566"/>
      <c r="J5" s="564" t="s">
        <v>63</v>
      </c>
      <c r="K5" s="566" t="s">
        <v>64</v>
      </c>
      <c r="L5" s="566" t="s">
        <v>65</v>
      </c>
      <c r="M5" s="566" t="s">
        <v>66</v>
      </c>
      <c r="N5" s="566"/>
      <c r="O5" s="566"/>
      <c r="P5" s="566"/>
      <c r="Q5" s="566"/>
      <c r="R5" s="566" t="s">
        <v>67</v>
      </c>
      <c r="S5" s="566"/>
      <c r="T5" s="566"/>
      <c r="U5" s="566"/>
      <c r="V5" s="566"/>
      <c r="W5" s="566"/>
      <c r="X5" s="575"/>
      <c r="Y5" s="576"/>
      <c r="Z5" s="577"/>
    </row>
    <row r="6" spans="1:30" ht="39" customHeight="1">
      <c r="A6" s="569"/>
      <c r="B6" s="570"/>
      <c r="C6" s="570"/>
      <c r="D6" s="570"/>
      <c r="E6" s="570"/>
      <c r="F6" s="252" t="s">
        <v>68</v>
      </c>
      <c r="G6" s="252" t="s">
        <v>69</v>
      </c>
      <c r="H6" s="252" t="s">
        <v>70</v>
      </c>
      <c r="I6" s="252" t="s">
        <v>71</v>
      </c>
      <c r="J6" s="564"/>
      <c r="K6" s="566"/>
      <c r="L6" s="566"/>
      <c r="M6" s="252" t="s">
        <v>72</v>
      </c>
      <c r="N6" s="252" t="s">
        <v>73</v>
      </c>
      <c r="O6" s="252" t="s">
        <v>71</v>
      </c>
      <c r="P6" s="252" t="s">
        <v>64</v>
      </c>
      <c r="Q6" s="252" t="s">
        <v>74</v>
      </c>
      <c r="R6" s="252" t="s">
        <v>72</v>
      </c>
      <c r="S6" s="252" t="s">
        <v>73</v>
      </c>
      <c r="T6" s="252" t="s">
        <v>75</v>
      </c>
      <c r="U6" s="252" t="s">
        <v>76</v>
      </c>
      <c r="V6" s="252" t="s">
        <v>64</v>
      </c>
      <c r="W6" s="252" t="s">
        <v>74</v>
      </c>
      <c r="X6" s="252" t="s">
        <v>77</v>
      </c>
      <c r="Y6" s="252" t="s">
        <v>78</v>
      </c>
      <c r="Z6" s="253" t="s">
        <v>79</v>
      </c>
    </row>
    <row r="7" spans="1:30" ht="15" customHeight="1">
      <c r="A7" s="254">
        <v>1</v>
      </c>
      <c r="B7" s="567" t="s">
        <v>80</v>
      </c>
      <c r="C7" s="567"/>
      <c r="D7" s="567"/>
      <c r="E7" s="567"/>
      <c r="F7" s="255"/>
      <c r="G7" s="255">
        <v>3</v>
      </c>
      <c r="H7" s="255">
        <v>8</v>
      </c>
      <c r="I7" s="256">
        <f t="shared" ref="I7:I35" si="0">SUM(F7:H7)</f>
        <v>11</v>
      </c>
      <c r="J7" s="257"/>
      <c r="K7" s="255">
        <v>18</v>
      </c>
      <c r="L7" s="258">
        <f>(I7+J7)-K7</f>
        <v>-7</v>
      </c>
      <c r="M7" s="255">
        <v>19</v>
      </c>
      <c r="N7" s="255"/>
      <c r="O7" s="256">
        <f t="shared" ref="O7:O35" si="1">SUM(M7:N7)</f>
        <v>19</v>
      </c>
      <c r="P7" s="255">
        <v>27</v>
      </c>
      <c r="Q7" s="258">
        <f t="shared" ref="Q7:Q35" si="2">O7-P7</f>
        <v>-8</v>
      </c>
      <c r="R7" s="255"/>
      <c r="S7" s="255"/>
      <c r="T7" s="255"/>
      <c r="U7" s="256">
        <f t="shared" ref="U7:U35" si="3">SUM(R7:T7)</f>
        <v>0</v>
      </c>
      <c r="V7" s="255"/>
      <c r="W7" s="258">
        <f t="shared" ref="W7:W35" si="4">U7-V7</f>
        <v>0</v>
      </c>
      <c r="X7" s="255"/>
      <c r="Y7" s="255"/>
      <c r="Z7" s="259"/>
    </row>
    <row r="8" spans="1:30" ht="13.2">
      <c r="A8" s="260" t="s">
        <v>81</v>
      </c>
      <c r="B8" s="567" t="s">
        <v>82</v>
      </c>
      <c r="C8" s="567"/>
      <c r="D8" s="567"/>
      <c r="E8" s="567"/>
      <c r="F8" s="255"/>
      <c r="G8" s="255"/>
      <c r="H8" s="255"/>
      <c r="I8" s="256">
        <f t="shared" si="0"/>
        <v>0</v>
      </c>
      <c r="J8" s="257"/>
      <c r="K8" s="255">
        <v>2</v>
      </c>
      <c r="L8" s="258">
        <f t="shared" ref="L8:L35" si="5">(I8+J8)-K8</f>
        <v>-2</v>
      </c>
      <c r="M8" s="255"/>
      <c r="N8" s="255"/>
      <c r="O8" s="256">
        <f t="shared" si="1"/>
        <v>0</v>
      </c>
      <c r="P8" s="255">
        <v>2</v>
      </c>
      <c r="Q8" s="258">
        <f t="shared" si="2"/>
        <v>-2</v>
      </c>
      <c r="R8" s="255"/>
      <c r="S8" s="255"/>
      <c r="T8" s="255">
        <v>6</v>
      </c>
      <c r="U8" s="256">
        <f t="shared" si="3"/>
        <v>6</v>
      </c>
      <c r="V8" s="255">
        <v>4</v>
      </c>
      <c r="W8" s="258">
        <f t="shared" si="4"/>
        <v>2</v>
      </c>
      <c r="X8" s="261"/>
      <c r="Y8" s="261"/>
      <c r="Z8" s="262"/>
    </row>
    <row r="9" spans="1:30" ht="12.75" customHeight="1">
      <c r="A9" s="254">
        <v>2</v>
      </c>
      <c r="B9" s="561" t="s">
        <v>83</v>
      </c>
      <c r="C9" s="561"/>
      <c r="D9" s="561"/>
      <c r="E9" s="561"/>
      <c r="F9" s="255">
        <v>4</v>
      </c>
      <c r="G9" s="255"/>
      <c r="H9" s="255">
        <v>2</v>
      </c>
      <c r="I9" s="256">
        <f t="shared" si="0"/>
        <v>6</v>
      </c>
      <c r="J9" s="257"/>
      <c r="K9" s="255">
        <v>15</v>
      </c>
      <c r="L9" s="258">
        <f t="shared" si="5"/>
        <v>-9</v>
      </c>
      <c r="M9" s="255">
        <v>17</v>
      </c>
      <c r="N9" s="255">
        <v>4</v>
      </c>
      <c r="O9" s="256">
        <f t="shared" si="1"/>
        <v>21</v>
      </c>
      <c r="P9" s="255">
        <v>17</v>
      </c>
      <c r="Q9" s="258">
        <f t="shared" si="2"/>
        <v>4</v>
      </c>
      <c r="R9" s="255"/>
      <c r="S9" s="255"/>
      <c r="T9" s="255">
        <v>6</v>
      </c>
      <c r="U9" s="256">
        <f t="shared" si="3"/>
        <v>6</v>
      </c>
      <c r="V9" s="255"/>
      <c r="W9" s="258">
        <f t="shared" si="4"/>
        <v>6</v>
      </c>
      <c r="X9" s="261"/>
      <c r="Y9" s="261"/>
      <c r="Z9" s="262"/>
    </row>
    <row r="10" spans="1:30" ht="12.75" customHeight="1">
      <c r="A10" s="254" t="s">
        <v>84</v>
      </c>
      <c r="B10" s="561" t="s">
        <v>85</v>
      </c>
      <c r="C10" s="561"/>
      <c r="D10" s="561"/>
      <c r="E10" s="561"/>
      <c r="F10" s="255"/>
      <c r="G10" s="255"/>
      <c r="H10" s="255"/>
      <c r="I10" s="256">
        <f t="shared" si="0"/>
        <v>0</v>
      </c>
      <c r="J10" s="257"/>
      <c r="K10" s="255">
        <v>2</v>
      </c>
      <c r="L10" s="258">
        <f t="shared" si="5"/>
        <v>-2</v>
      </c>
      <c r="M10" s="255"/>
      <c r="N10" s="255"/>
      <c r="O10" s="256">
        <f t="shared" si="1"/>
        <v>0</v>
      </c>
      <c r="P10" s="255">
        <v>2</v>
      </c>
      <c r="Q10" s="258">
        <f t="shared" si="2"/>
        <v>-2</v>
      </c>
      <c r="R10" s="255"/>
      <c r="S10" s="255"/>
      <c r="T10" s="255"/>
      <c r="U10" s="256">
        <f t="shared" si="3"/>
        <v>0</v>
      </c>
      <c r="V10" s="255">
        <v>2</v>
      </c>
      <c r="W10" s="258">
        <f t="shared" si="4"/>
        <v>-2</v>
      </c>
      <c r="X10" s="261"/>
      <c r="Y10" s="261"/>
      <c r="Z10" s="262"/>
    </row>
    <row r="11" spans="1:30" ht="12.75" customHeight="1">
      <c r="A11" s="254">
        <v>3</v>
      </c>
      <c r="B11" s="561" t="s">
        <v>86</v>
      </c>
      <c r="C11" s="561"/>
      <c r="D11" s="561"/>
      <c r="E11" s="561"/>
      <c r="F11" s="255"/>
      <c r="G11" s="255">
        <v>5</v>
      </c>
      <c r="H11" s="255">
        <v>10</v>
      </c>
      <c r="I11" s="256">
        <f t="shared" si="0"/>
        <v>15</v>
      </c>
      <c r="J11" s="257"/>
      <c r="K11" s="255">
        <v>14</v>
      </c>
      <c r="L11" s="258">
        <f t="shared" si="5"/>
        <v>1</v>
      </c>
      <c r="M11" s="255">
        <v>19</v>
      </c>
      <c r="N11" s="255">
        <v>1</v>
      </c>
      <c r="O11" s="256">
        <f t="shared" si="1"/>
        <v>20</v>
      </c>
      <c r="P11" s="255">
        <v>17</v>
      </c>
      <c r="Q11" s="258">
        <f t="shared" si="2"/>
        <v>3</v>
      </c>
      <c r="R11" s="255"/>
      <c r="S11" s="255"/>
      <c r="T11" s="255"/>
      <c r="U11" s="256">
        <f t="shared" si="3"/>
        <v>0</v>
      </c>
      <c r="V11" s="255"/>
      <c r="W11" s="258">
        <f t="shared" si="4"/>
        <v>0</v>
      </c>
      <c r="X11" s="261"/>
      <c r="Y11" s="261"/>
      <c r="Z11" s="262"/>
    </row>
    <row r="12" spans="1:30" ht="12.75" customHeight="1">
      <c r="A12" s="254">
        <v>4</v>
      </c>
      <c r="B12" s="561" t="s">
        <v>87</v>
      </c>
      <c r="C12" s="561"/>
      <c r="D12" s="561"/>
      <c r="E12" s="561"/>
      <c r="F12" s="255">
        <v>50</v>
      </c>
      <c r="G12" s="255"/>
      <c r="H12" s="255">
        <v>15</v>
      </c>
      <c r="I12" s="256">
        <f t="shared" si="0"/>
        <v>65</v>
      </c>
      <c r="J12" s="257"/>
      <c r="K12" s="255">
        <v>86</v>
      </c>
      <c r="L12" s="258">
        <f t="shared" si="5"/>
        <v>-21</v>
      </c>
      <c r="M12" s="255">
        <v>106</v>
      </c>
      <c r="N12" s="255">
        <v>25</v>
      </c>
      <c r="O12" s="256">
        <f t="shared" si="1"/>
        <v>131</v>
      </c>
      <c r="P12" s="255">
        <v>106</v>
      </c>
      <c r="Q12" s="258">
        <f t="shared" si="2"/>
        <v>25</v>
      </c>
      <c r="R12" s="255"/>
      <c r="S12" s="255"/>
      <c r="T12" s="255"/>
      <c r="U12" s="256">
        <f t="shared" si="3"/>
        <v>0</v>
      </c>
      <c r="V12" s="255">
        <v>3</v>
      </c>
      <c r="W12" s="258">
        <f t="shared" si="4"/>
        <v>-3</v>
      </c>
      <c r="X12" s="261"/>
      <c r="Y12" s="261"/>
      <c r="Z12" s="262"/>
    </row>
    <row r="13" spans="1:30" ht="12.75" customHeight="1">
      <c r="A13" s="254">
        <v>5</v>
      </c>
      <c r="B13" s="561" t="s">
        <v>88</v>
      </c>
      <c r="C13" s="561"/>
      <c r="D13" s="561"/>
      <c r="E13" s="561"/>
      <c r="F13" s="255"/>
      <c r="G13" s="255"/>
      <c r="H13" s="255"/>
      <c r="I13" s="256">
        <f t="shared" si="0"/>
        <v>0</v>
      </c>
      <c r="J13" s="257"/>
      <c r="K13" s="255"/>
      <c r="L13" s="258">
        <f t="shared" si="5"/>
        <v>0</v>
      </c>
      <c r="M13" s="255"/>
      <c r="N13" s="255"/>
      <c r="O13" s="256">
        <f t="shared" si="1"/>
        <v>0</v>
      </c>
      <c r="P13" s="255"/>
      <c r="Q13" s="258">
        <f t="shared" si="2"/>
        <v>0</v>
      </c>
      <c r="R13" s="255"/>
      <c r="S13" s="255"/>
      <c r="T13" s="255"/>
      <c r="U13" s="256">
        <f t="shared" si="3"/>
        <v>0</v>
      </c>
      <c r="V13" s="255"/>
      <c r="W13" s="258">
        <f t="shared" si="4"/>
        <v>0</v>
      </c>
      <c r="X13" s="261"/>
      <c r="Y13" s="261"/>
      <c r="Z13" s="262"/>
    </row>
    <row r="14" spans="1:30" ht="12.75" customHeight="1">
      <c r="A14" s="254">
        <v>6</v>
      </c>
      <c r="B14" s="561" t="s">
        <v>89</v>
      </c>
      <c r="C14" s="561"/>
      <c r="D14" s="561"/>
      <c r="E14" s="561"/>
      <c r="F14" s="255">
        <v>4</v>
      </c>
      <c r="G14" s="255"/>
      <c r="H14" s="255">
        <v>1</v>
      </c>
      <c r="I14" s="256">
        <f t="shared" si="0"/>
        <v>5</v>
      </c>
      <c r="J14" s="257"/>
      <c r="K14" s="263">
        <v>7</v>
      </c>
      <c r="L14" s="258">
        <f t="shared" si="5"/>
        <v>-2</v>
      </c>
      <c r="M14" s="255">
        <v>18</v>
      </c>
      <c r="N14" s="255">
        <v>2</v>
      </c>
      <c r="O14" s="256">
        <f t="shared" si="1"/>
        <v>20</v>
      </c>
      <c r="P14" s="255">
        <v>28</v>
      </c>
      <c r="Q14" s="258">
        <f t="shared" si="2"/>
        <v>-8</v>
      </c>
      <c r="R14" s="255"/>
      <c r="S14" s="255"/>
      <c r="T14" s="255"/>
      <c r="U14" s="256">
        <f t="shared" si="3"/>
        <v>0</v>
      </c>
      <c r="V14" s="255"/>
      <c r="W14" s="258">
        <f t="shared" si="4"/>
        <v>0</v>
      </c>
      <c r="X14" s="261"/>
      <c r="Y14" s="261"/>
      <c r="Z14" s="262"/>
    </row>
    <row r="15" spans="1:30" ht="12.75" customHeight="1">
      <c r="A15" s="254">
        <v>7</v>
      </c>
      <c r="B15" s="561" t="s">
        <v>90</v>
      </c>
      <c r="C15" s="561"/>
      <c r="D15" s="561"/>
      <c r="E15" s="561"/>
      <c r="F15" s="255"/>
      <c r="G15" s="255"/>
      <c r="H15" s="255"/>
      <c r="I15" s="256">
        <f t="shared" si="0"/>
        <v>0</v>
      </c>
      <c r="J15" s="257"/>
      <c r="K15" s="263"/>
      <c r="L15" s="258">
        <f t="shared" si="5"/>
        <v>0</v>
      </c>
      <c r="M15" s="255"/>
      <c r="N15" s="255">
        <v>24</v>
      </c>
      <c r="O15" s="256">
        <f t="shared" si="1"/>
        <v>24</v>
      </c>
      <c r="P15" s="255">
        <v>37</v>
      </c>
      <c r="Q15" s="258">
        <f t="shared" si="2"/>
        <v>-13</v>
      </c>
      <c r="R15" s="255"/>
      <c r="S15" s="255"/>
      <c r="T15" s="255"/>
      <c r="U15" s="256">
        <f t="shared" si="3"/>
        <v>0</v>
      </c>
      <c r="V15" s="255"/>
      <c r="W15" s="258">
        <f t="shared" si="4"/>
        <v>0</v>
      </c>
      <c r="X15" s="261"/>
      <c r="Y15" s="261"/>
      <c r="Z15" s="262"/>
    </row>
    <row r="16" spans="1:30" ht="12.75" customHeight="1">
      <c r="A16" s="254">
        <v>8</v>
      </c>
      <c r="B16" s="561" t="s">
        <v>91</v>
      </c>
      <c r="C16" s="561"/>
      <c r="D16" s="561"/>
      <c r="E16" s="561"/>
      <c r="F16" s="255"/>
      <c r="G16" s="255">
        <v>1</v>
      </c>
      <c r="H16" s="255">
        <v>9</v>
      </c>
      <c r="I16" s="256">
        <f t="shared" si="0"/>
        <v>10</v>
      </c>
      <c r="J16" s="257"/>
      <c r="K16" s="255">
        <v>8</v>
      </c>
      <c r="L16" s="258">
        <f t="shared" si="5"/>
        <v>2</v>
      </c>
      <c r="M16" s="255">
        <v>1</v>
      </c>
      <c r="N16" s="255">
        <v>12</v>
      </c>
      <c r="O16" s="256">
        <f t="shared" si="1"/>
        <v>13</v>
      </c>
      <c r="P16" s="255">
        <v>16</v>
      </c>
      <c r="Q16" s="258">
        <f t="shared" si="2"/>
        <v>-3</v>
      </c>
      <c r="R16" s="255"/>
      <c r="S16" s="255"/>
      <c r="T16" s="255"/>
      <c r="U16" s="256">
        <f t="shared" si="3"/>
        <v>0</v>
      </c>
      <c r="V16" s="255"/>
      <c r="W16" s="258">
        <f t="shared" si="4"/>
        <v>0</v>
      </c>
      <c r="X16" s="261"/>
      <c r="Y16" s="261"/>
      <c r="Z16" s="262"/>
    </row>
    <row r="17" spans="1:26" ht="12.75" customHeight="1">
      <c r="A17" s="254">
        <v>9</v>
      </c>
      <c r="B17" s="561" t="s">
        <v>92</v>
      </c>
      <c r="C17" s="561"/>
      <c r="D17" s="561"/>
      <c r="E17" s="561"/>
      <c r="F17" s="255"/>
      <c r="G17" s="255"/>
      <c r="H17" s="255"/>
      <c r="I17" s="256">
        <f t="shared" si="0"/>
        <v>0</v>
      </c>
      <c r="J17" s="264">
        <v>6</v>
      </c>
      <c r="K17" s="255">
        <v>7</v>
      </c>
      <c r="L17" s="258">
        <f t="shared" si="5"/>
        <v>-1</v>
      </c>
      <c r="M17" s="255">
        <v>24</v>
      </c>
      <c r="N17" s="255">
        <v>4</v>
      </c>
      <c r="O17" s="256">
        <f t="shared" si="1"/>
        <v>28</v>
      </c>
      <c r="P17" s="255">
        <v>36</v>
      </c>
      <c r="Q17" s="258">
        <f t="shared" si="2"/>
        <v>-8</v>
      </c>
      <c r="R17" s="255"/>
      <c r="S17" s="255"/>
      <c r="T17" s="255"/>
      <c r="U17" s="256">
        <f t="shared" si="3"/>
        <v>0</v>
      </c>
      <c r="V17" s="255"/>
      <c r="W17" s="258">
        <f t="shared" si="4"/>
        <v>0</v>
      </c>
      <c r="X17" s="261"/>
      <c r="Y17" s="261"/>
      <c r="Z17" s="262"/>
    </row>
    <row r="18" spans="1:26" ht="12.75" customHeight="1">
      <c r="A18" s="254" t="s">
        <v>93</v>
      </c>
      <c r="B18" s="564" t="s">
        <v>94</v>
      </c>
      <c r="C18" s="565" t="s">
        <v>95</v>
      </c>
      <c r="D18" s="565"/>
      <c r="E18" s="565"/>
      <c r="F18" s="255"/>
      <c r="G18" s="255">
        <v>3</v>
      </c>
      <c r="H18" s="255">
        <v>5</v>
      </c>
      <c r="I18" s="256">
        <f t="shared" si="0"/>
        <v>8</v>
      </c>
      <c r="J18" s="257"/>
      <c r="K18" s="255">
        <v>9</v>
      </c>
      <c r="L18" s="258">
        <f t="shared" si="5"/>
        <v>-1</v>
      </c>
      <c r="M18" s="255">
        <v>6</v>
      </c>
      <c r="N18" s="255">
        <v>4</v>
      </c>
      <c r="O18" s="256">
        <f t="shared" si="1"/>
        <v>10</v>
      </c>
      <c r="P18" s="255">
        <v>18</v>
      </c>
      <c r="Q18" s="258">
        <f t="shared" si="2"/>
        <v>-8</v>
      </c>
      <c r="R18" s="255"/>
      <c r="S18" s="255"/>
      <c r="T18" s="255"/>
      <c r="U18" s="256">
        <f t="shared" si="3"/>
        <v>0</v>
      </c>
      <c r="V18" s="255"/>
      <c r="W18" s="258">
        <f t="shared" si="4"/>
        <v>0</v>
      </c>
      <c r="X18" s="261"/>
      <c r="Y18" s="261"/>
      <c r="Z18" s="262"/>
    </row>
    <row r="19" spans="1:26" ht="13.2">
      <c r="A19" s="254" t="s">
        <v>96</v>
      </c>
      <c r="B19" s="564"/>
      <c r="C19" s="565" t="s">
        <v>97</v>
      </c>
      <c r="D19" s="565"/>
      <c r="E19" s="565"/>
      <c r="F19" s="255"/>
      <c r="G19" s="255"/>
      <c r="H19" s="255"/>
      <c r="I19" s="256">
        <f t="shared" si="0"/>
        <v>0</v>
      </c>
      <c r="J19" s="257"/>
      <c r="K19" s="255"/>
      <c r="L19" s="258">
        <f t="shared" si="5"/>
        <v>0</v>
      </c>
      <c r="M19" s="255"/>
      <c r="N19" s="255"/>
      <c r="O19" s="256">
        <f t="shared" si="1"/>
        <v>0</v>
      </c>
      <c r="P19" s="255"/>
      <c r="Q19" s="258">
        <f t="shared" si="2"/>
        <v>0</v>
      </c>
      <c r="R19" s="255"/>
      <c r="S19" s="255"/>
      <c r="T19" s="255"/>
      <c r="U19" s="256">
        <f t="shared" si="3"/>
        <v>0</v>
      </c>
      <c r="V19" s="255"/>
      <c r="W19" s="258">
        <f t="shared" si="4"/>
        <v>0</v>
      </c>
      <c r="X19" s="261"/>
      <c r="Y19" s="261"/>
      <c r="Z19" s="262"/>
    </row>
    <row r="20" spans="1:26" ht="13.2">
      <c r="A20" s="254" t="s">
        <v>98</v>
      </c>
      <c r="B20" s="564"/>
      <c r="C20" s="565" t="s">
        <v>99</v>
      </c>
      <c r="D20" s="565"/>
      <c r="E20" s="565"/>
      <c r="F20" s="255"/>
      <c r="G20" s="255">
        <v>1</v>
      </c>
      <c r="H20" s="255">
        <v>8</v>
      </c>
      <c r="I20" s="256">
        <f t="shared" si="0"/>
        <v>9</v>
      </c>
      <c r="J20" s="257"/>
      <c r="K20" s="255">
        <v>6</v>
      </c>
      <c r="L20" s="258">
        <f t="shared" si="5"/>
        <v>3</v>
      </c>
      <c r="M20" s="255">
        <v>7</v>
      </c>
      <c r="N20" s="255"/>
      <c r="O20" s="256">
        <f t="shared" si="1"/>
        <v>7</v>
      </c>
      <c r="P20" s="255">
        <v>6</v>
      </c>
      <c r="Q20" s="258">
        <f t="shared" si="2"/>
        <v>1</v>
      </c>
      <c r="R20" s="255"/>
      <c r="S20" s="255"/>
      <c r="T20" s="255"/>
      <c r="U20" s="256">
        <f t="shared" si="3"/>
        <v>0</v>
      </c>
      <c r="V20" s="255"/>
      <c r="W20" s="258">
        <f t="shared" si="4"/>
        <v>0</v>
      </c>
      <c r="X20" s="261"/>
      <c r="Y20" s="261"/>
      <c r="Z20" s="262"/>
    </row>
    <row r="21" spans="1:26" ht="13.2">
      <c r="A21" s="254" t="s">
        <v>100</v>
      </c>
      <c r="B21" s="564"/>
      <c r="C21" s="565" t="s">
        <v>101</v>
      </c>
      <c r="D21" s="565"/>
      <c r="E21" s="565"/>
      <c r="F21" s="255"/>
      <c r="G21" s="255">
        <v>2</v>
      </c>
      <c r="H21" s="255">
        <v>3</v>
      </c>
      <c r="I21" s="256">
        <f t="shared" si="0"/>
        <v>5</v>
      </c>
      <c r="J21" s="257"/>
      <c r="K21" s="255">
        <v>6</v>
      </c>
      <c r="L21" s="258">
        <f t="shared" si="5"/>
        <v>-1</v>
      </c>
      <c r="M21" s="255">
        <v>4</v>
      </c>
      <c r="N21" s="255"/>
      <c r="O21" s="256">
        <f t="shared" si="1"/>
        <v>4</v>
      </c>
      <c r="P21" s="255">
        <v>6</v>
      </c>
      <c r="Q21" s="258">
        <f t="shared" si="2"/>
        <v>-2</v>
      </c>
      <c r="R21" s="255"/>
      <c r="S21" s="255"/>
      <c r="T21" s="255"/>
      <c r="U21" s="256">
        <f t="shared" si="3"/>
        <v>0</v>
      </c>
      <c r="V21" s="255"/>
      <c r="W21" s="258">
        <f t="shared" si="4"/>
        <v>0</v>
      </c>
      <c r="X21" s="261"/>
      <c r="Y21" s="261"/>
      <c r="Z21" s="262"/>
    </row>
    <row r="22" spans="1:26" ht="13.2">
      <c r="A22" s="254" t="s">
        <v>102</v>
      </c>
      <c r="B22" s="564"/>
      <c r="C22" s="565" t="s">
        <v>103</v>
      </c>
      <c r="D22" s="565"/>
      <c r="E22" s="565"/>
      <c r="F22" s="255"/>
      <c r="G22" s="255"/>
      <c r="H22" s="255">
        <v>4</v>
      </c>
      <c r="I22" s="256">
        <f t="shared" si="0"/>
        <v>4</v>
      </c>
      <c r="J22" s="257"/>
      <c r="K22" s="255">
        <v>5</v>
      </c>
      <c r="L22" s="258">
        <f t="shared" si="5"/>
        <v>-1</v>
      </c>
      <c r="M22" s="255">
        <v>3</v>
      </c>
      <c r="N22" s="255">
        <v>1</v>
      </c>
      <c r="O22" s="256">
        <f t="shared" si="1"/>
        <v>4</v>
      </c>
      <c r="P22" s="255">
        <v>5</v>
      </c>
      <c r="Q22" s="258">
        <f t="shared" si="2"/>
        <v>-1</v>
      </c>
      <c r="R22" s="255"/>
      <c r="S22" s="255">
        <v>1</v>
      </c>
      <c r="T22" s="255">
        <v>3</v>
      </c>
      <c r="U22" s="256">
        <f t="shared" si="3"/>
        <v>4</v>
      </c>
      <c r="V22" s="255">
        <v>6</v>
      </c>
      <c r="W22" s="258">
        <f t="shared" si="4"/>
        <v>-2</v>
      </c>
      <c r="X22" s="261"/>
      <c r="Y22" s="261"/>
      <c r="Z22" s="262"/>
    </row>
    <row r="23" spans="1:26" ht="19.5" customHeight="1">
      <c r="A23" s="254" t="s">
        <v>104</v>
      </c>
      <c r="B23" s="564"/>
      <c r="C23" s="565" t="s">
        <v>105</v>
      </c>
      <c r="D23" s="565"/>
      <c r="E23" s="565"/>
      <c r="F23" s="255"/>
      <c r="G23" s="255">
        <v>4</v>
      </c>
      <c r="H23" s="255">
        <v>5</v>
      </c>
      <c r="I23" s="256">
        <f t="shared" si="0"/>
        <v>9</v>
      </c>
      <c r="J23" s="257"/>
      <c r="K23" s="255">
        <v>5</v>
      </c>
      <c r="L23" s="258">
        <f t="shared" si="5"/>
        <v>4</v>
      </c>
      <c r="M23" s="255">
        <v>13</v>
      </c>
      <c r="N23" s="255">
        <v>34</v>
      </c>
      <c r="O23" s="256">
        <f t="shared" si="1"/>
        <v>47</v>
      </c>
      <c r="P23" s="255">
        <v>30</v>
      </c>
      <c r="Q23" s="258">
        <f t="shared" si="2"/>
        <v>17</v>
      </c>
      <c r="R23" s="255"/>
      <c r="S23" s="255"/>
      <c r="T23" s="255"/>
      <c r="U23" s="256">
        <f t="shared" si="3"/>
        <v>0</v>
      </c>
      <c r="V23" s="255"/>
      <c r="W23" s="258">
        <f t="shared" si="4"/>
        <v>0</v>
      </c>
      <c r="X23" s="261"/>
      <c r="Y23" s="261"/>
      <c r="Z23" s="262"/>
    </row>
    <row r="24" spans="1:26" ht="13.2">
      <c r="A24" s="254" t="s">
        <v>106</v>
      </c>
      <c r="B24" s="564"/>
      <c r="C24" s="565" t="s">
        <v>107</v>
      </c>
      <c r="D24" s="565"/>
      <c r="E24" s="565"/>
      <c r="F24" s="255"/>
      <c r="G24" s="255"/>
      <c r="H24" s="255"/>
      <c r="I24" s="256">
        <f t="shared" si="0"/>
        <v>0</v>
      </c>
      <c r="J24" s="257"/>
      <c r="K24" s="255"/>
      <c r="L24" s="258">
        <f t="shared" si="5"/>
        <v>0</v>
      </c>
      <c r="M24" s="255"/>
      <c r="N24" s="255"/>
      <c r="O24" s="256">
        <f t="shared" si="1"/>
        <v>0</v>
      </c>
      <c r="P24" s="255"/>
      <c r="Q24" s="258">
        <f t="shared" si="2"/>
        <v>0</v>
      </c>
      <c r="R24" s="255"/>
      <c r="S24" s="255"/>
      <c r="T24" s="255"/>
      <c r="U24" s="256">
        <f t="shared" si="3"/>
        <v>0</v>
      </c>
      <c r="V24" s="255"/>
      <c r="W24" s="258">
        <f t="shared" si="4"/>
        <v>0</v>
      </c>
      <c r="X24" s="261"/>
      <c r="Y24" s="261"/>
      <c r="Z24" s="262"/>
    </row>
    <row r="25" spans="1:26" ht="13.2">
      <c r="A25" s="254">
        <v>11</v>
      </c>
      <c r="B25" s="561" t="s">
        <v>108</v>
      </c>
      <c r="C25" s="561"/>
      <c r="D25" s="561"/>
      <c r="E25" s="561"/>
      <c r="F25" s="255"/>
      <c r="G25" s="255">
        <v>1</v>
      </c>
      <c r="H25" s="255">
        <v>1</v>
      </c>
      <c r="I25" s="256">
        <f t="shared" si="0"/>
        <v>2</v>
      </c>
      <c r="J25" s="257"/>
      <c r="K25" s="255">
        <v>2</v>
      </c>
      <c r="L25" s="258">
        <f t="shared" si="5"/>
        <v>0</v>
      </c>
      <c r="M25" s="255"/>
      <c r="N25" s="255"/>
      <c r="O25" s="256">
        <f t="shared" si="1"/>
        <v>0</v>
      </c>
      <c r="P25" s="255">
        <v>4</v>
      </c>
      <c r="Q25" s="258">
        <f t="shared" si="2"/>
        <v>-4</v>
      </c>
      <c r="R25" s="255"/>
      <c r="S25" s="255"/>
      <c r="T25" s="255">
        <v>1</v>
      </c>
      <c r="U25" s="256">
        <f t="shared" si="3"/>
        <v>1</v>
      </c>
      <c r="V25" s="255"/>
      <c r="W25" s="258">
        <f t="shared" si="4"/>
        <v>1</v>
      </c>
      <c r="X25" s="261"/>
      <c r="Y25" s="261"/>
      <c r="Z25" s="262"/>
    </row>
    <row r="26" spans="1:26" ht="13.2">
      <c r="A26" s="254">
        <v>12</v>
      </c>
      <c r="B26" s="562" t="s">
        <v>109</v>
      </c>
      <c r="C26" s="562"/>
      <c r="D26" s="562"/>
      <c r="E26" s="562"/>
      <c r="F26" s="255"/>
      <c r="G26" s="255"/>
      <c r="H26" s="255"/>
      <c r="I26" s="256">
        <f t="shared" si="0"/>
        <v>0</v>
      </c>
      <c r="J26" s="257"/>
      <c r="K26" s="255"/>
      <c r="L26" s="258">
        <f t="shared" si="5"/>
        <v>0</v>
      </c>
      <c r="M26" s="255"/>
      <c r="N26" s="255"/>
      <c r="O26" s="256">
        <f t="shared" si="1"/>
        <v>0</v>
      </c>
      <c r="P26" s="255"/>
      <c r="Q26" s="258">
        <f t="shared" si="2"/>
        <v>0</v>
      </c>
      <c r="R26" s="255"/>
      <c r="S26" s="255"/>
      <c r="T26" s="255"/>
      <c r="U26" s="256">
        <f t="shared" si="3"/>
        <v>0</v>
      </c>
      <c r="V26" s="255"/>
      <c r="W26" s="258">
        <f t="shared" si="4"/>
        <v>0</v>
      </c>
      <c r="X26" s="261">
        <v>6</v>
      </c>
      <c r="Y26" s="261"/>
      <c r="Z26" s="262"/>
    </row>
    <row r="27" spans="1:26" ht="27.75" customHeight="1">
      <c r="A27" s="254"/>
      <c r="B27" s="563" t="s">
        <v>110</v>
      </c>
      <c r="C27" s="563"/>
      <c r="D27" s="265" t="s">
        <v>111</v>
      </c>
      <c r="E27" s="265" t="s">
        <v>112</v>
      </c>
      <c r="F27" s="255"/>
      <c r="G27" s="255"/>
      <c r="H27" s="255"/>
      <c r="I27" s="263"/>
      <c r="J27" s="263"/>
      <c r="K27" s="255"/>
      <c r="L27" s="263"/>
      <c r="M27" s="255"/>
      <c r="N27" s="255"/>
      <c r="O27" s="263"/>
      <c r="P27" s="255"/>
      <c r="Q27" s="263"/>
      <c r="R27" s="255"/>
      <c r="S27" s="255"/>
      <c r="T27" s="255"/>
      <c r="U27" s="256"/>
      <c r="V27" s="255"/>
      <c r="W27" s="263"/>
      <c r="X27" s="261"/>
      <c r="Y27" s="261"/>
      <c r="Z27" s="262"/>
    </row>
    <row r="28" spans="1:26" ht="13.2">
      <c r="A28" s="254">
        <v>13</v>
      </c>
      <c r="B28" s="266" t="s">
        <v>113</v>
      </c>
      <c r="C28" s="267"/>
      <c r="D28" s="267"/>
      <c r="E28" s="267"/>
      <c r="F28" s="255"/>
      <c r="G28" s="255"/>
      <c r="H28" s="255"/>
      <c r="I28" s="256">
        <f t="shared" si="0"/>
        <v>0</v>
      </c>
      <c r="J28" s="257"/>
      <c r="K28" s="255"/>
      <c r="L28" s="258">
        <f t="shared" si="5"/>
        <v>0</v>
      </c>
      <c r="M28" s="255"/>
      <c r="N28" s="255"/>
      <c r="O28" s="256">
        <f t="shared" si="1"/>
        <v>0</v>
      </c>
      <c r="P28" s="255"/>
      <c r="Q28" s="258">
        <f t="shared" si="2"/>
        <v>0</v>
      </c>
      <c r="R28" s="255"/>
      <c r="S28" s="255"/>
      <c r="T28" s="255"/>
      <c r="U28" s="256">
        <f t="shared" si="3"/>
        <v>0</v>
      </c>
      <c r="V28" s="255"/>
      <c r="W28" s="258">
        <f t="shared" si="4"/>
        <v>0</v>
      </c>
      <c r="X28" s="261"/>
      <c r="Y28" s="261"/>
      <c r="Z28" s="262"/>
    </row>
    <row r="29" spans="1:26" ht="12.75" customHeight="1">
      <c r="A29" s="254">
        <v>14</v>
      </c>
      <c r="B29" s="266" t="s">
        <v>114</v>
      </c>
      <c r="C29" s="268"/>
      <c r="D29" s="268"/>
      <c r="E29" s="268"/>
      <c r="F29" s="255"/>
      <c r="G29" s="255"/>
      <c r="H29" s="255"/>
      <c r="I29" s="256">
        <f t="shared" si="0"/>
        <v>0</v>
      </c>
      <c r="J29" s="257"/>
      <c r="K29" s="255"/>
      <c r="L29" s="258">
        <f t="shared" si="5"/>
        <v>0</v>
      </c>
      <c r="M29" s="255"/>
      <c r="N29" s="255"/>
      <c r="O29" s="256">
        <f t="shared" si="1"/>
        <v>0</v>
      </c>
      <c r="P29" s="255"/>
      <c r="Q29" s="258">
        <f t="shared" si="2"/>
        <v>0</v>
      </c>
      <c r="R29" s="255"/>
      <c r="S29" s="255"/>
      <c r="T29" s="255"/>
      <c r="U29" s="256">
        <f t="shared" si="3"/>
        <v>0</v>
      </c>
      <c r="V29" s="255"/>
      <c r="W29" s="258">
        <f t="shared" si="4"/>
        <v>0</v>
      </c>
      <c r="X29" s="261"/>
      <c r="Y29" s="261"/>
      <c r="Z29" s="262"/>
    </row>
    <row r="30" spans="1:26" ht="12.75" customHeight="1">
      <c r="A30" s="254">
        <v>15</v>
      </c>
      <c r="B30" s="266" t="s">
        <v>115</v>
      </c>
      <c r="C30" s="268"/>
      <c r="D30" s="268"/>
      <c r="E30" s="268"/>
      <c r="F30" s="255"/>
      <c r="G30" s="255"/>
      <c r="H30" s="255"/>
      <c r="I30" s="256">
        <f t="shared" si="0"/>
        <v>0</v>
      </c>
      <c r="J30" s="257"/>
      <c r="K30" s="255"/>
      <c r="L30" s="258">
        <f t="shared" si="5"/>
        <v>0</v>
      </c>
      <c r="M30" s="255"/>
      <c r="N30" s="255"/>
      <c r="O30" s="256">
        <f t="shared" si="1"/>
        <v>0</v>
      </c>
      <c r="P30" s="255"/>
      <c r="Q30" s="258">
        <f t="shared" si="2"/>
        <v>0</v>
      </c>
      <c r="R30" s="255"/>
      <c r="S30" s="255"/>
      <c r="T30" s="255"/>
      <c r="U30" s="256">
        <f t="shared" si="3"/>
        <v>0</v>
      </c>
      <c r="V30" s="255"/>
      <c r="W30" s="258">
        <f t="shared" si="4"/>
        <v>0</v>
      </c>
      <c r="X30" s="261"/>
      <c r="Y30" s="261"/>
      <c r="Z30" s="262"/>
    </row>
    <row r="31" spans="1:26" ht="12.75" customHeight="1">
      <c r="A31" s="254">
        <v>16</v>
      </c>
      <c r="B31" s="561" t="s">
        <v>116</v>
      </c>
      <c r="C31" s="561"/>
      <c r="D31" s="561"/>
      <c r="E31" s="561"/>
      <c r="F31" s="255"/>
      <c r="G31" s="255"/>
      <c r="H31" s="255"/>
      <c r="I31" s="256">
        <f t="shared" si="0"/>
        <v>0</v>
      </c>
      <c r="J31" s="257"/>
      <c r="K31" s="255"/>
      <c r="L31" s="258">
        <f t="shared" si="5"/>
        <v>0</v>
      </c>
      <c r="M31" s="255"/>
      <c r="N31" s="255"/>
      <c r="O31" s="256">
        <f t="shared" si="1"/>
        <v>0</v>
      </c>
      <c r="P31" s="255"/>
      <c r="Q31" s="258">
        <f t="shared" si="2"/>
        <v>0</v>
      </c>
      <c r="R31" s="255"/>
      <c r="S31" s="255"/>
      <c r="T31" s="255"/>
      <c r="U31" s="256">
        <f t="shared" si="3"/>
        <v>0</v>
      </c>
      <c r="V31" s="255"/>
      <c r="W31" s="258">
        <f t="shared" si="4"/>
        <v>0</v>
      </c>
      <c r="X31" s="261"/>
      <c r="Y31" s="261"/>
      <c r="Z31" s="262"/>
    </row>
    <row r="32" spans="1:26" ht="12.75" customHeight="1">
      <c r="A32" s="252" t="s">
        <v>117</v>
      </c>
      <c r="B32" s="564" t="s">
        <v>118</v>
      </c>
      <c r="C32" s="269" t="s">
        <v>119</v>
      </c>
      <c r="D32" s="269"/>
      <c r="E32" s="269"/>
      <c r="F32" s="255"/>
      <c r="G32" s="255"/>
      <c r="H32" s="255"/>
      <c r="I32" s="256">
        <f t="shared" si="0"/>
        <v>0</v>
      </c>
      <c r="J32" s="257"/>
      <c r="K32" s="255"/>
      <c r="L32" s="258">
        <f t="shared" si="5"/>
        <v>0</v>
      </c>
      <c r="M32" s="255"/>
      <c r="N32" s="255"/>
      <c r="O32" s="256">
        <f t="shared" si="1"/>
        <v>0</v>
      </c>
      <c r="P32" s="255"/>
      <c r="Q32" s="258">
        <f t="shared" si="2"/>
        <v>0</v>
      </c>
      <c r="R32" s="255"/>
      <c r="S32" s="255"/>
      <c r="T32" s="255"/>
      <c r="U32" s="256">
        <f t="shared" si="3"/>
        <v>0</v>
      </c>
      <c r="V32" s="255"/>
      <c r="W32" s="258">
        <f t="shared" si="4"/>
        <v>0</v>
      </c>
      <c r="X32" s="261"/>
      <c r="Y32" s="261"/>
      <c r="Z32" s="262">
        <v>1</v>
      </c>
    </row>
    <row r="33" spans="1:26" ht="12.75" customHeight="1">
      <c r="A33" s="252" t="s">
        <v>120</v>
      </c>
      <c r="B33" s="564"/>
      <c r="C33" s="565" t="s">
        <v>99</v>
      </c>
      <c r="D33" s="565"/>
      <c r="E33" s="565"/>
      <c r="F33" s="255"/>
      <c r="G33" s="255"/>
      <c r="H33" s="255"/>
      <c r="I33" s="256">
        <f t="shared" si="0"/>
        <v>0</v>
      </c>
      <c r="J33" s="257"/>
      <c r="K33" s="255"/>
      <c r="L33" s="258">
        <f t="shared" si="5"/>
        <v>0</v>
      </c>
      <c r="M33" s="255"/>
      <c r="N33" s="255"/>
      <c r="O33" s="256">
        <f t="shared" si="1"/>
        <v>0</v>
      </c>
      <c r="P33" s="255"/>
      <c r="Q33" s="258">
        <f t="shared" si="2"/>
        <v>0</v>
      </c>
      <c r="R33" s="255"/>
      <c r="S33" s="255"/>
      <c r="T33" s="255"/>
      <c r="U33" s="256">
        <f t="shared" si="3"/>
        <v>0</v>
      </c>
      <c r="V33" s="255"/>
      <c r="W33" s="258">
        <f t="shared" si="4"/>
        <v>0</v>
      </c>
      <c r="X33" s="261"/>
      <c r="Y33" s="261"/>
      <c r="Z33" s="262"/>
    </row>
    <row r="34" spans="1:26" ht="12.75" customHeight="1">
      <c r="A34" s="252" t="s">
        <v>121</v>
      </c>
      <c r="B34" s="564"/>
      <c r="C34" s="565" t="s">
        <v>101</v>
      </c>
      <c r="D34" s="565"/>
      <c r="E34" s="565"/>
      <c r="F34" s="255"/>
      <c r="G34" s="255"/>
      <c r="H34" s="255"/>
      <c r="I34" s="256">
        <f t="shared" si="0"/>
        <v>0</v>
      </c>
      <c r="J34" s="257"/>
      <c r="K34" s="255"/>
      <c r="L34" s="258">
        <f t="shared" si="5"/>
        <v>0</v>
      </c>
      <c r="M34" s="255"/>
      <c r="N34" s="255"/>
      <c r="O34" s="256">
        <f t="shared" si="1"/>
        <v>0</v>
      </c>
      <c r="P34" s="255"/>
      <c r="Q34" s="258">
        <f t="shared" si="2"/>
        <v>0</v>
      </c>
      <c r="R34" s="255"/>
      <c r="S34" s="255"/>
      <c r="T34" s="255"/>
      <c r="U34" s="256">
        <f t="shared" si="3"/>
        <v>0</v>
      </c>
      <c r="V34" s="255"/>
      <c r="W34" s="258">
        <f t="shared" si="4"/>
        <v>0</v>
      </c>
      <c r="X34" s="261"/>
      <c r="Y34" s="261"/>
      <c r="Z34" s="262"/>
    </row>
    <row r="35" spans="1:26" ht="16.5" customHeight="1">
      <c r="A35" s="252" t="s">
        <v>122</v>
      </c>
      <c r="B35" s="564"/>
      <c r="C35" s="565" t="s">
        <v>103</v>
      </c>
      <c r="D35" s="565"/>
      <c r="E35" s="565"/>
      <c r="F35" s="255"/>
      <c r="G35" s="255"/>
      <c r="H35" s="255"/>
      <c r="I35" s="256">
        <f t="shared" si="0"/>
        <v>0</v>
      </c>
      <c r="J35" s="257"/>
      <c r="K35" s="255"/>
      <c r="L35" s="258">
        <f t="shared" si="5"/>
        <v>0</v>
      </c>
      <c r="M35" s="255"/>
      <c r="N35" s="255"/>
      <c r="O35" s="256">
        <f t="shared" si="1"/>
        <v>0</v>
      </c>
      <c r="P35" s="255"/>
      <c r="Q35" s="258">
        <f t="shared" si="2"/>
        <v>0</v>
      </c>
      <c r="R35" s="255"/>
      <c r="S35" s="255"/>
      <c r="T35" s="255"/>
      <c r="U35" s="256">
        <f t="shared" si="3"/>
        <v>0</v>
      </c>
      <c r="V35" s="255"/>
      <c r="W35" s="258">
        <f t="shared" si="4"/>
        <v>0</v>
      </c>
      <c r="X35" s="261"/>
      <c r="Y35" s="261"/>
      <c r="Z35" s="262"/>
    </row>
    <row r="36" spans="1:26" ht="15.75" customHeight="1">
      <c r="A36" s="560" t="s">
        <v>123</v>
      </c>
      <c r="B36" s="560"/>
      <c r="C36" s="560"/>
      <c r="D36" s="560"/>
      <c r="E36" s="560"/>
      <c r="F36" s="270">
        <f t="shared" ref="F36:Z36" si="6">SUM(F7:F35)</f>
        <v>58</v>
      </c>
      <c r="G36" s="270">
        <f t="shared" si="6"/>
        <v>20</v>
      </c>
      <c r="H36" s="270">
        <f t="shared" si="6"/>
        <v>71</v>
      </c>
      <c r="I36" s="270">
        <f t="shared" si="6"/>
        <v>149</v>
      </c>
      <c r="J36" s="270">
        <f t="shared" si="6"/>
        <v>6</v>
      </c>
      <c r="K36" s="270">
        <f t="shared" si="6"/>
        <v>192</v>
      </c>
      <c r="L36" s="271">
        <f t="shared" si="6"/>
        <v>-37</v>
      </c>
      <c r="M36" s="270">
        <f t="shared" si="6"/>
        <v>237</v>
      </c>
      <c r="N36" s="270">
        <f t="shared" si="6"/>
        <v>111</v>
      </c>
      <c r="O36" s="270">
        <f t="shared" si="6"/>
        <v>348</v>
      </c>
      <c r="P36" s="270">
        <f t="shared" si="6"/>
        <v>357</v>
      </c>
      <c r="Q36" s="271">
        <f t="shared" si="6"/>
        <v>-9</v>
      </c>
      <c r="R36" s="270">
        <f t="shared" si="6"/>
        <v>0</v>
      </c>
      <c r="S36" s="270">
        <f t="shared" si="6"/>
        <v>1</v>
      </c>
      <c r="T36" s="270">
        <f t="shared" si="6"/>
        <v>16</v>
      </c>
      <c r="U36" s="270">
        <f t="shared" si="6"/>
        <v>17</v>
      </c>
      <c r="V36" s="270">
        <f t="shared" si="6"/>
        <v>15</v>
      </c>
      <c r="W36" s="271">
        <f t="shared" si="6"/>
        <v>2</v>
      </c>
      <c r="X36" s="270">
        <f t="shared" si="6"/>
        <v>6</v>
      </c>
      <c r="Y36" s="270">
        <f t="shared" si="6"/>
        <v>0</v>
      </c>
      <c r="Z36" s="270">
        <f t="shared" si="6"/>
        <v>1</v>
      </c>
    </row>
    <row r="37" spans="1:26" ht="10.5" customHeight="1">
      <c r="A37" s="67" t="s">
        <v>124</v>
      </c>
    </row>
    <row r="38" spans="1:26">
      <c r="A38" s="61" t="s">
        <v>125</v>
      </c>
    </row>
    <row r="39" spans="1:26" ht="13.2">
      <c r="C39" s="78"/>
      <c r="D39" s="78"/>
      <c r="E39" s="78"/>
      <c r="F39" s="79"/>
      <c r="G39" s="79"/>
      <c r="H39" s="79"/>
      <c r="I39" s="81"/>
      <c r="J39" s="81"/>
      <c r="K39" s="79"/>
      <c r="L39" s="79"/>
      <c r="X39" s="248"/>
    </row>
  </sheetData>
  <sheetProtection formatCells="0" formatColumns="0" formatRows="0" insertColumns="0" insertRows="0"/>
  <mergeCells count="39">
    <mergeCell ref="A1:Z1"/>
    <mergeCell ref="A4:A6"/>
    <mergeCell ref="B4:E6"/>
    <mergeCell ref="F4:W4"/>
    <mergeCell ref="X4:Z5"/>
    <mergeCell ref="F5:I5"/>
    <mergeCell ref="J5:J6"/>
    <mergeCell ref="K5:K6"/>
    <mergeCell ref="L5:L6"/>
    <mergeCell ref="M5:Q5"/>
    <mergeCell ref="B17:E17"/>
    <mergeCell ref="R5:W5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8:B24"/>
    <mergeCell ref="C18:E18"/>
    <mergeCell ref="C19:E19"/>
    <mergeCell ref="C20:E20"/>
    <mergeCell ref="C21:E21"/>
    <mergeCell ref="C22:E22"/>
    <mergeCell ref="C23:E23"/>
    <mergeCell ref="C24:E24"/>
    <mergeCell ref="A36:E36"/>
    <mergeCell ref="B25:E25"/>
    <mergeCell ref="B26:E26"/>
    <mergeCell ref="B27:C27"/>
    <mergeCell ref="B31:E31"/>
    <mergeCell ref="B32:B35"/>
    <mergeCell ref="C33:E33"/>
    <mergeCell ref="C34:E34"/>
    <mergeCell ref="C35:E35"/>
  </mergeCells>
  <pageMargins left="0.23622047244094499" right="0.23622047244094499" top="0.23622047244094499" bottom="0.23622047244094499" header="0.511811023622047" footer="0.51181102362204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C1" workbookViewId="0">
      <selection activeCell="J22" sqref="J22"/>
    </sheetView>
  </sheetViews>
  <sheetFormatPr defaultColWidth="9.109375" defaultRowHeight="13.2"/>
  <cols>
    <col min="1" max="1" width="23.109375" style="73" customWidth="1"/>
    <col min="2" max="3" width="6.5546875" style="73" customWidth="1"/>
    <col min="4" max="4" width="6.6640625" style="73" customWidth="1"/>
    <col min="5" max="5" width="6.33203125" style="73" customWidth="1"/>
    <col min="6" max="6" width="8.33203125" style="73" customWidth="1"/>
    <col min="7" max="7" width="6.33203125" style="73" customWidth="1"/>
    <col min="8" max="8" width="8" style="73" customWidth="1"/>
    <col min="9" max="10" width="7.5546875" style="73" customWidth="1"/>
    <col min="11" max="11" width="7.6640625" style="73" customWidth="1"/>
    <col min="12" max="12" width="7" style="73" customWidth="1"/>
    <col min="13" max="13" width="6.44140625" style="73" customWidth="1"/>
    <col min="14" max="14" width="7" style="73" customWidth="1"/>
    <col min="15" max="15" width="8" style="73" customWidth="1"/>
    <col min="16" max="16" width="7.88671875" style="73" customWidth="1"/>
    <col min="17" max="16384" width="9.109375" style="73"/>
  </cols>
  <sheetData>
    <row r="1" spans="1:16" ht="16.5" customHeight="1">
      <c r="A1" s="112" t="s">
        <v>1822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6" ht="15" customHeight="1">
      <c r="A2" s="63" t="s">
        <v>1823</v>
      </c>
      <c r="D2" s="64"/>
      <c r="E2" s="64"/>
      <c r="F2" s="64"/>
      <c r="G2" s="64"/>
      <c r="M2" s="75"/>
    </row>
    <row r="3" spans="1:16" ht="16.5" customHeight="1">
      <c r="J3" s="247"/>
      <c r="K3" s="247"/>
      <c r="L3" s="247"/>
      <c r="P3" s="75" t="s">
        <v>126</v>
      </c>
    </row>
    <row r="4" spans="1:16" ht="18.75" customHeight="1">
      <c r="A4" s="579" t="s">
        <v>127</v>
      </c>
      <c r="B4" s="571" t="s">
        <v>60</v>
      </c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0" t="s">
        <v>61</v>
      </c>
      <c r="O4" s="570"/>
      <c r="P4" s="570"/>
    </row>
    <row r="5" spans="1:16" ht="22.5" customHeight="1">
      <c r="A5" s="579"/>
      <c r="B5" s="580" t="s">
        <v>128</v>
      </c>
      <c r="C5" s="580"/>
      <c r="D5" s="580"/>
      <c r="E5" s="580"/>
      <c r="F5" s="578" t="s">
        <v>64</v>
      </c>
      <c r="G5" s="580" t="s">
        <v>65</v>
      </c>
      <c r="H5" s="578" t="s">
        <v>129</v>
      </c>
      <c r="I5" s="578" t="s">
        <v>130</v>
      </c>
      <c r="J5" s="578" t="s">
        <v>64</v>
      </c>
      <c r="K5" s="578"/>
      <c r="L5" s="578" t="s">
        <v>131</v>
      </c>
      <c r="M5" s="578" t="s">
        <v>132</v>
      </c>
      <c r="N5" s="570"/>
      <c r="O5" s="570"/>
      <c r="P5" s="570"/>
    </row>
    <row r="6" spans="1:16" ht="30.6">
      <c r="A6" s="579"/>
      <c r="B6" s="272" t="s">
        <v>128</v>
      </c>
      <c r="C6" s="272" t="s">
        <v>69</v>
      </c>
      <c r="D6" s="272" t="s">
        <v>70</v>
      </c>
      <c r="E6" s="272" t="s">
        <v>71</v>
      </c>
      <c r="F6" s="578"/>
      <c r="G6" s="580"/>
      <c r="H6" s="578"/>
      <c r="I6" s="578"/>
      <c r="J6" s="272" t="s">
        <v>129</v>
      </c>
      <c r="K6" s="272" t="s">
        <v>130</v>
      </c>
      <c r="L6" s="578"/>
      <c r="M6" s="578"/>
      <c r="N6" s="272" t="s">
        <v>128</v>
      </c>
      <c r="O6" s="272" t="s">
        <v>129</v>
      </c>
      <c r="P6" s="272" t="s">
        <v>130</v>
      </c>
    </row>
    <row r="7" spans="1:16" ht="30" customHeight="1">
      <c r="A7" s="273" t="s">
        <v>133</v>
      </c>
      <c r="B7" s="274">
        <v>13</v>
      </c>
      <c r="C7" s="274">
        <v>2</v>
      </c>
      <c r="D7" s="274">
        <v>5</v>
      </c>
      <c r="E7" s="275">
        <f>SUM(B7:D7)</f>
        <v>20</v>
      </c>
      <c r="F7" s="274">
        <v>24</v>
      </c>
      <c r="G7" s="276">
        <f>E7-F7</f>
        <v>-4</v>
      </c>
      <c r="H7" s="274">
        <v>25</v>
      </c>
      <c r="I7" s="274"/>
      <c r="J7" s="277">
        <v>32</v>
      </c>
      <c r="K7" s="277"/>
      <c r="L7" s="278">
        <f>H7-J7</f>
        <v>-7</v>
      </c>
      <c r="M7" s="278">
        <f>I7-K7</f>
        <v>0</v>
      </c>
      <c r="N7" s="274"/>
      <c r="O7" s="274"/>
      <c r="P7" s="279"/>
    </row>
    <row r="8" spans="1:16" ht="13.8">
      <c r="A8" s="280" t="s">
        <v>134</v>
      </c>
      <c r="B8" s="274"/>
      <c r="C8" s="274">
        <v>1</v>
      </c>
      <c r="D8" s="274">
        <v>4</v>
      </c>
      <c r="E8" s="275">
        <f t="shared" ref="E8:E15" si="0">SUM(B8:D8)</f>
        <v>5</v>
      </c>
      <c r="F8" s="274">
        <v>4</v>
      </c>
      <c r="G8" s="276">
        <f t="shared" ref="G8:G14" si="1">E8-F8</f>
        <v>1</v>
      </c>
      <c r="H8" s="274">
        <v>4</v>
      </c>
      <c r="I8" s="274">
        <v>6</v>
      </c>
      <c r="J8" s="277">
        <v>4</v>
      </c>
      <c r="K8" s="277">
        <v>6</v>
      </c>
      <c r="L8" s="278">
        <f t="shared" ref="L8:L14" si="2">H8-J8</f>
        <v>0</v>
      </c>
      <c r="M8" s="278">
        <v>0</v>
      </c>
      <c r="N8" s="274"/>
      <c r="O8" s="274"/>
      <c r="P8" s="279"/>
    </row>
    <row r="9" spans="1:16" ht="13.8">
      <c r="A9" s="280" t="s">
        <v>135</v>
      </c>
      <c r="B9" s="274">
        <v>6</v>
      </c>
      <c r="C9" s="274"/>
      <c r="D9" s="274">
        <v>1</v>
      </c>
      <c r="E9" s="275">
        <f t="shared" si="0"/>
        <v>7</v>
      </c>
      <c r="F9" s="274">
        <v>15</v>
      </c>
      <c r="G9" s="276">
        <f t="shared" si="1"/>
        <v>-8</v>
      </c>
      <c r="H9" s="274">
        <v>14</v>
      </c>
      <c r="I9" s="274"/>
      <c r="J9" s="277">
        <v>15</v>
      </c>
      <c r="K9" s="277">
        <v>5</v>
      </c>
      <c r="L9" s="278">
        <f t="shared" si="2"/>
        <v>-1</v>
      </c>
      <c r="M9" s="278">
        <v>0</v>
      </c>
      <c r="N9" s="274"/>
      <c r="O9" s="274"/>
      <c r="P9" s="279"/>
    </row>
    <row r="10" spans="1:16" ht="13.8">
      <c r="A10" s="280" t="s">
        <v>136</v>
      </c>
      <c r="B10" s="274"/>
      <c r="C10" s="274">
        <v>2</v>
      </c>
      <c r="D10" s="274">
        <v>1</v>
      </c>
      <c r="E10" s="275">
        <f t="shared" si="0"/>
        <v>3</v>
      </c>
      <c r="F10" s="274">
        <v>2</v>
      </c>
      <c r="G10" s="276">
        <f t="shared" si="1"/>
        <v>1</v>
      </c>
      <c r="H10" s="274">
        <v>1</v>
      </c>
      <c r="I10" s="274">
        <v>6</v>
      </c>
      <c r="J10" s="277">
        <v>2</v>
      </c>
      <c r="K10" s="277">
        <v>1</v>
      </c>
      <c r="L10" s="278">
        <f t="shared" si="2"/>
        <v>-1</v>
      </c>
      <c r="M10" s="278">
        <v>0</v>
      </c>
      <c r="N10" s="274"/>
      <c r="O10" s="274"/>
      <c r="P10" s="279"/>
    </row>
    <row r="11" spans="1:16" ht="26.4">
      <c r="A11" s="280" t="s">
        <v>137</v>
      </c>
      <c r="B11" s="274"/>
      <c r="C11" s="274">
        <v>1</v>
      </c>
      <c r="D11" s="274"/>
      <c r="E11" s="275">
        <f t="shared" si="0"/>
        <v>1</v>
      </c>
      <c r="F11" s="274">
        <v>1</v>
      </c>
      <c r="G11" s="276">
        <f t="shared" si="1"/>
        <v>0</v>
      </c>
      <c r="H11" s="274"/>
      <c r="I11" s="274"/>
      <c r="J11" s="277">
        <v>1</v>
      </c>
      <c r="K11" s="277"/>
      <c r="L11" s="278">
        <f t="shared" si="2"/>
        <v>-1</v>
      </c>
      <c r="M11" s="278">
        <v>0</v>
      </c>
      <c r="N11" s="274"/>
      <c r="O11" s="274"/>
      <c r="P11" s="279"/>
    </row>
    <row r="12" spans="1:16" ht="26.4">
      <c r="A12" s="280" t="s">
        <v>138</v>
      </c>
      <c r="B12" s="274">
        <v>5</v>
      </c>
      <c r="C12" s="274">
        <v>1</v>
      </c>
      <c r="D12" s="274">
        <v>1</v>
      </c>
      <c r="E12" s="275">
        <f t="shared" si="0"/>
        <v>7</v>
      </c>
      <c r="F12" s="274">
        <v>2</v>
      </c>
      <c r="G12" s="276">
        <f t="shared" si="1"/>
        <v>5</v>
      </c>
      <c r="H12" s="274">
        <v>1</v>
      </c>
      <c r="I12" s="274"/>
      <c r="J12" s="277">
        <v>2</v>
      </c>
      <c r="K12" s="277"/>
      <c r="L12" s="278">
        <f t="shared" si="2"/>
        <v>-1</v>
      </c>
      <c r="M12" s="278">
        <v>0</v>
      </c>
      <c r="N12" s="274"/>
      <c r="O12" s="274"/>
      <c r="P12" s="279"/>
    </row>
    <row r="13" spans="1:16" ht="13.8">
      <c r="A13" s="280" t="s">
        <v>139</v>
      </c>
      <c r="B13" s="274"/>
      <c r="C13" s="274">
        <v>1</v>
      </c>
      <c r="D13" s="274">
        <v>1</v>
      </c>
      <c r="E13" s="275">
        <f t="shared" si="0"/>
        <v>2</v>
      </c>
      <c r="F13" s="274">
        <v>2</v>
      </c>
      <c r="G13" s="276">
        <f t="shared" si="1"/>
        <v>0</v>
      </c>
      <c r="H13" s="274">
        <v>1</v>
      </c>
      <c r="I13" s="274"/>
      <c r="J13" s="277">
        <v>2</v>
      </c>
      <c r="K13" s="277"/>
      <c r="L13" s="278">
        <f t="shared" si="2"/>
        <v>-1</v>
      </c>
      <c r="M13" s="278">
        <v>0</v>
      </c>
      <c r="N13" s="274"/>
      <c r="O13" s="274"/>
      <c r="P13" s="279"/>
    </row>
    <row r="14" spans="1:16" ht="13.8">
      <c r="A14" s="281" t="s">
        <v>91</v>
      </c>
      <c r="B14" s="419"/>
      <c r="C14" s="274"/>
      <c r="D14" s="274"/>
      <c r="E14" s="275">
        <f t="shared" si="0"/>
        <v>0</v>
      </c>
      <c r="F14" s="274"/>
      <c r="G14" s="276">
        <f t="shared" si="1"/>
        <v>0</v>
      </c>
      <c r="H14" s="274">
        <v>3</v>
      </c>
      <c r="I14" s="419"/>
      <c r="J14" s="277"/>
      <c r="K14" s="277"/>
      <c r="L14" s="278">
        <f t="shared" si="2"/>
        <v>3</v>
      </c>
      <c r="M14" s="278">
        <v>0</v>
      </c>
      <c r="N14" s="274"/>
      <c r="O14" s="274"/>
      <c r="P14" s="279"/>
    </row>
    <row r="15" spans="1:16" ht="13.8">
      <c r="A15" s="282" t="s">
        <v>140</v>
      </c>
      <c r="B15" s="283">
        <f>SUM(B7:B14)</f>
        <v>24</v>
      </c>
      <c r="C15" s="283">
        <f>SUM(C7:C14)</f>
        <v>8</v>
      </c>
      <c r="D15" s="283">
        <f>SUM(D7:D14)</f>
        <v>13</v>
      </c>
      <c r="E15" s="284">
        <f t="shared" si="0"/>
        <v>45</v>
      </c>
      <c r="F15" s="283">
        <f t="shared" ref="F15:P15" si="3">SUM(F7:F14)</f>
        <v>50</v>
      </c>
      <c r="G15" s="285">
        <f t="shared" si="3"/>
        <v>-5</v>
      </c>
      <c r="H15" s="283">
        <f t="shared" si="3"/>
        <v>49</v>
      </c>
      <c r="I15" s="283">
        <f t="shared" si="3"/>
        <v>12</v>
      </c>
      <c r="J15" s="283">
        <f t="shared" si="3"/>
        <v>58</v>
      </c>
      <c r="K15" s="283">
        <f t="shared" si="3"/>
        <v>12</v>
      </c>
      <c r="L15" s="286">
        <f t="shared" si="3"/>
        <v>-9</v>
      </c>
      <c r="M15" s="286">
        <f t="shared" si="3"/>
        <v>0</v>
      </c>
      <c r="N15" s="283">
        <f t="shared" si="3"/>
        <v>0</v>
      </c>
      <c r="O15" s="283">
        <f t="shared" si="3"/>
        <v>0</v>
      </c>
      <c r="P15" s="283">
        <f t="shared" si="3"/>
        <v>0</v>
      </c>
    </row>
  </sheetData>
  <sheetProtection formatCells="0" formatColumns="0" formatRows="0" insertColumns="0" insertRows="0"/>
  <mergeCells count="11">
    <mergeCell ref="M5:M6"/>
    <mergeCell ref="A4:A6"/>
    <mergeCell ref="B4:M4"/>
    <mergeCell ref="N4:P5"/>
    <mergeCell ref="B5:E5"/>
    <mergeCell ref="F5:F6"/>
    <mergeCell ref="G5:G6"/>
    <mergeCell ref="H5:H6"/>
    <mergeCell ref="I5:I6"/>
    <mergeCell ref="J5:K5"/>
    <mergeCell ref="L5:L6"/>
  </mergeCells>
  <printOptions horizontalCentered="1"/>
  <pageMargins left="0.25" right="0.25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I32" sqref="I32"/>
    </sheetView>
  </sheetViews>
  <sheetFormatPr defaultColWidth="9.109375" defaultRowHeight="13.2"/>
  <cols>
    <col min="1" max="1" width="28.44140625" style="71" customWidth="1"/>
    <col min="2" max="2" width="9.33203125" style="71" customWidth="1"/>
    <col min="3" max="3" width="7.6640625" style="71" customWidth="1"/>
    <col min="4" max="4" width="5.44140625" style="71" customWidth="1"/>
    <col min="5" max="5" width="5.5546875" style="71" customWidth="1"/>
    <col min="6" max="6" width="7.44140625" style="71" customWidth="1"/>
    <col min="7" max="7" width="5" style="71" customWidth="1"/>
    <col min="8" max="8" width="5.44140625" style="71" customWidth="1"/>
    <col min="9" max="9" width="7" style="71" customWidth="1"/>
    <col min="10" max="11" width="5.44140625" style="71" customWidth="1"/>
    <col min="12" max="12" width="7.44140625" style="71" customWidth="1"/>
    <col min="13" max="13" width="4.5546875" style="72" customWidth="1"/>
    <col min="14" max="14" width="5.44140625" style="73" customWidth="1"/>
    <col min="15" max="16384" width="9.109375" style="73"/>
  </cols>
  <sheetData>
    <row r="1" spans="1:14" s="115" customFormat="1" ht="13.8">
      <c r="A1" s="113" t="s">
        <v>1824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3"/>
    </row>
    <row r="2" spans="1:14" ht="18" customHeight="1">
      <c r="A2" s="63" t="s">
        <v>56</v>
      </c>
      <c r="B2" s="64"/>
      <c r="C2" s="64"/>
      <c r="D2" s="64"/>
      <c r="E2" s="64"/>
      <c r="F2" s="64"/>
      <c r="G2" s="64"/>
      <c r="H2" s="74"/>
      <c r="I2" s="74"/>
      <c r="J2" s="74"/>
      <c r="K2" s="74"/>
      <c r="L2" s="74"/>
      <c r="M2" s="74"/>
    </row>
    <row r="3" spans="1:14" ht="13.5" customHeight="1">
      <c r="N3" s="75" t="s">
        <v>141</v>
      </c>
    </row>
    <row r="4" spans="1:14" ht="12.75" customHeight="1">
      <c r="A4" s="582" t="s">
        <v>142</v>
      </c>
      <c r="B4" s="582" t="s">
        <v>143</v>
      </c>
      <c r="C4" s="582" t="s">
        <v>144</v>
      </c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</row>
    <row r="5" spans="1:14" ht="12.75" customHeight="1">
      <c r="A5" s="582"/>
      <c r="B5" s="582"/>
      <c r="C5" s="582" t="s">
        <v>145</v>
      </c>
      <c r="D5" s="582"/>
      <c r="E5" s="582"/>
      <c r="F5" s="582"/>
      <c r="G5" s="582"/>
      <c r="H5" s="582"/>
      <c r="I5" s="582" t="s">
        <v>146</v>
      </c>
      <c r="J5" s="582"/>
      <c r="K5" s="582"/>
      <c r="L5" s="582"/>
      <c r="M5" s="582"/>
      <c r="N5" s="582"/>
    </row>
    <row r="6" spans="1:14" ht="48">
      <c r="A6" s="582"/>
      <c r="B6" s="582"/>
      <c r="C6" s="253" t="s">
        <v>147</v>
      </c>
      <c r="D6" s="253" t="s">
        <v>64</v>
      </c>
      <c r="E6" s="253" t="s">
        <v>65</v>
      </c>
      <c r="F6" s="253" t="s">
        <v>148</v>
      </c>
      <c r="G6" s="253" t="s">
        <v>64</v>
      </c>
      <c r="H6" s="253" t="s">
        <v>74</v>
      </c>
      <c r="I6" s="253" t="s">
        <v>149</v>
      </c>
      <c r="J6" s="253" t="s">
        <v>64</v>
      </c>
      <c r="K6" s="253" t="s">
        <v>74</v>
      </c>
      <c r="L6" s="253" t="s">
        <v>150</v>
      </c>
      <c r="M6" s="253" t="s">
        <v>64</v>
      </c>
      <c r="N6" s="253" t="s">
        <v>74</v>
      </c>
    </row>
    <row r="7" spans="1:14">
      <c r="A7" s="287"/>
      <c r="B7" s="287"/>
      <c r="C7" s="288"/>
      <c r="D7" s="289"/>
      <c r="E7" s="290">
        <f t="shared" ref="E7:E27" si="0">C7-D7</f>
        <v>0</v>
      </c>
      <c r="F7" s="288"/>
      <c r="G7" s="289"/>
      <c r="H7" s="290">
        <f t="shared" ref="H7:H27" si="1">F7-G7</f>
        <v>0</v>
      </c>
      <c r="I7" s="288"/>
      <c r="J7" s="289"/>
      <c r="K7" s="290">
        <f t="shared" ref="K7:K27" si="2">I7-J7</f>
        <v>0</v>
      </c>
      <c r="L7" s="288"/>
      <c r="M7" s="289"/>
      <c r="N7" s="290">
        <f t="shared" ref="N7:N27" si="3">L7-M7</f>
        <v>0</v>
      </c>
    </row>
    <row r="8" spans="1:14">
      <c r="A8" s="287"/>
      <c r="B8" s="287"/>
      <c r="C8" s="288"/>
      <c r="D8" s="289"/>
      <c r="E8" s="290">
        <f t="shared" si="0"/>
        <v>0</v>
      </c>
      <c r="F8" s="288"/>
      <c r="G8" s="289"/>
      <c r="H8" s="290">
        <f t="shared" si="1"/>
        <v>0</v>
      </c>
      <c r="I8" s="288"/>
      <c r="J8" s="289"/>
      <c r="K8" s="290">
        <f t="shared" si="2"/>
        <v>0</v>
      </c>
      <c r="L8" s="288"/>
      <c r="M8" s="289"/>
      <c r="N8" s="290">
        <f t="shared" si="3"/>
        <v>0</v>
      </c>
    </row>
    <row r="9" spans="1:14">
      <c r="A9" s="287"/>
      <c r="B9" s="287"/>
      <c r="C9" s="288"/>
      <c r="D9" s="289"/>
      <c r="E9" s="290">
        <f t="shared" si="0"/>
        <v>0</v>
      </c>
      <c r="F9" s="288"/>
      <c r="G9" s="289"/>
      <c r="H9" s="290">
        <f t="shared" si="1"/>
        <v>0</v>
      </c>
      <c r="I9" s="288"/>
      <c r="J9" s="289"/>
      <c r="K9" s="290">
        <f t="shared" si="2"/>
        <v>0</v>
      </c>
      <c r="L9" s="288"/>
      <c r="M9" s="289"/>
      <c r="N9" s="290">
        <f t="shared" si="3"/>
        <v>0</v>
      </c>
    </row>
    <row r="10" spans="1:14">
      <c r="A10" s="287"/>
      <c r="B10" s="287"/>
      <c r="C10" s="288"/>
      <c r="D10" s="289"/>
      <c r="E10" s="290">
        <f t="shared" si="0"/>
        <v>0</v>
      </c>
      <c r="F10" s="288"/>
      <c r="G10" s="289"/>
      <c r="H10" s="290">
        <f t="shared" si="1"/>
        <v>0</v>
      </c>
      <c r="I10" s="288"/>
      <c r="J10" s="289"/>
      <c r="K10" s="290">
        <f t="shared" si="2"/>
        <v>0</v>
      </c>
      <c r="L10" s="288"/>
      <c r="M10" s="289"/>
      <c r="N10" s="290">
        <f t="shared" si="3"/>
        <v>0</v>
      </c>
    </row>
    <row r="11" spans="1:14">
      <c r="A11" s="287"/>
      <c r="B11" s="287"/>
      <c r="C11" s="288"/>
      <c r="D11" s="289"/>
      <c r="E11" s="290">
        <f t="shared" si="0"/>
        <v>0</v>
      </c>
      <c r="F11" s="288"/>
      <c r="G11" s="289"/>
      <c r="H11" s="290">
        <f t="shared" si="1"/>
        <v>0</v>
      </c>
      <c r="I11" s="288"/>
      <c r="J11" s="289"/>
      <c r="K11" s="290">
        <f t="shared" si="2"/>
        <v>0</v>
      </c>
      <c r="L11" s="288"/>
      <c r="M11" s="289"/>
      <c r="N11" s="290">
        <f t="shared" si="3"/>
        <v>0</v>
      </c>
    </row>
    <row r="12" spans="1:14">
      <c r="A12" s="287"/>
      <c r="B12" s="287"/>
      <c r="C12" s="288"/>
      <c r="D12" s="289"/>
      <c r="E12" s="290">
        <f t="shared" si="0"/>
        <v>0</v>
      </c>
      <c r="F12" s="288"/>
      <c r="G12" s="289"/>
      <c r="H12" s="290">
        <f t="shared" si="1"/>
        <v>0</v>
      </c>
      <c r="I12" s="288"/>
      <c r="J12" s="289"/>
      <c r="K12" s="290">
        <f t="shared" si="2"/>
        <v>0</v>
      </c>
      <c r="L12" s="288"/>
      <c r="M12" s="289"/>
      <c r="N12" s="290">
        <f t="shared" si="3"/>
        <v>0</v>
      </c>
    </row>
    <row r="13" spans="1:14">
      <c r="A13" s="287"/>
      <c r="B13" s="287"/>
      <c r="C13" s="288"/>
      <c r="D13" s="289"/>
      <c r="E13" s="290">
        <f t="shared" si="0"/>
        <v>0</v>
      </c>
      <c r="F13" s="288"/>
      <c r="G13" s="289"/>
      <c r="H13" s="290">
        <f t="shared" si="1"/>
        <v>0</v>
      </c>
      <c r="I13" s="288"/>
      <c r="J13" s="289"/>
      <c r="K13" s="290">
        <f t="shared" si="2"/>
        <v>0</v>
      </c>
      <c r="L13" s="288"/>
      <c r="M13" s="289"/>
      <c r="N13" s="290">
        <f t="shared" si="3"/>
        <v>0</v>
      </c>
    </row>
    <row r="14" spans="1:14">
      <c r="A14" s="287"/>
      <c r="B14" s="287"/>
      <c r="C14" s="288"/>
      <c r="D14" s="289"/>
      <c r="E14" s="290">
        <f t="shared" si="0"/>
        <v>0</v>
      </c>
      <c r="F14" s="288"/>
      <c r="G14" s="289"/>
      <c r="H14" s="290">
        <f t="shared" si="1"/>
        <v>0</v>
      </c>
      <c r="I14" s="288"/>
      <c r="J14" s="289"/>
      <c r="K14" s="290">
        <f t="shared" si="2"/>
        <v>0</v>
      </c>
      <c r="L14" s="288"/>
      <c r="M14" s="289"/>
      <c r="N14" s="290">
        <f t="shared" si="3"/>
        <v>0</v>
      </c>
    </row>
    <row r="15" spans="1:14">
      <c r="A15" s="287"/>
      <c r="B15" s="287"/>
      <c r="C15" s="288"/>
      <c r="D15" s="289"/>
      <c r="E15" s="290">
        <f t="shared" si="0"/>
        <v>0</v>
      </c>
      <c r="F15" s="288"/>
      <c r="G15" s="289"/>
      <c r="H15" s="290">
        <f t="shared" si="1"/>
        <v>0</v>
      </c>
      <c r="I15" s="288"/>
      <c r="J15" s="289"/>
      <c r="K15" s="290">
        <f t="shared" si="2"/>
        <v>0</v>
      </c>
      <c r="L15" s="288"/>
      <c r="M15" s="289"/>
      <c r="N15" s="290">
        <f t="shared" si="3"/>
        <v>0</v>
      </c>
    </row>
    <row r="16" spans="1:14">
      <c r="A16" s="287"/>
      <c r="B16" s="287"/>
      <c r="C16" s="288"/>
      <c r="D16" s="289"/>
      <c r="E16" s="290">
        <f t="shared" si="0"/>
        <v>0</v>
      </c>
      <c r="F16" s="288"/>
      <c r="G16" s="289"/>
      <c r="H16" s="290">
        <f t="shared" si="1"/>
        <v>0</v>
      </c>
      <c r="I16" s="288"/>
      <c r="J16" s="289"/>
      <c r="K16" s="290">
        <f t="shared" si="2"/>
        <v>0</v>
      </c>
      <c r="L16" s="288"/>
      <c r="M16" s="289"/>
      <c r="N16" s="290">
        <f t="shared" si="3"/>
        <v>0</v>
      </c>
    </row>
    <row r="17" spans="1:14">
      <c r="A17" s="287"/>
      <c r="B17" s="287"/>
      <c r="C17" s="288"/>
      <c r="D17" s="289"/>
      <c r="E17" s="290">
        <f t="shared" si="0"/>
        <v>0</v>
      </c>
      <c r="F17" s="288"/>
      <c r="G17" s="289"/>
      <c r="H17" s="290">
        <f t="shared" si="1"/>
        <v>0</v>
      </c>
      <c r="I17" s="288"/>
      <c r="J17" s="289"/>
      <c r="K17" s="290">
        <f t="shared" si="2"/>
        <v>0</v>
      </c>
      <c r="L17" s="288"/>
      <c r="M17" s="289"/>
      <c r="N17" s="290">
        <f t="shared" si="3"/>
        <v>0</v>
      </c>
    </row>
    <row r="18" spans="1:14">
      <c r="A18" s="287"/>
      <c r="B18" s="287"/>
      <c r="C18" s="288"/>
      <c r="D18" s="289"/>
      <c r="E18" s="290">
        <f t="shared" si="0"/>
        <v>0</v>
      </c>
      <c r="F18" s="288"/>
      <c r="G18" s="289"/>
      <c r="H18" s="290">
        <f t="shared" si="1"/>
        <v>0</v>
      </c>
      <c r="I18" s="288"/>
      <c r="J18" s="289"/>
      <c r="K18" s="290">
        <f t="shared" si="2"/>
        <v>0</v>
      </c>
      <c r="L18" s="288"/>
      <c r="M18" s="289"/>
      <c r="N18" s="290">
        <f t="shared" si="3"/>
        <v>0</v>
      </c>
    </row>
    <row r="19" spans="1:14">
      <c r="A19" s="287"/>
      <c r="B19" s="287"/>
      <c r="C19" s="288"/>
      <c r="D19" s="289"/>
      <c r="E19" s="290">
        <f t="shared" si="0"/>
        <v>0</v>
      </c>
      <c r="F19" s="288"/>
      <c r="G19" s="289"/>
      <c r="H19" s="290">
        <f t="shared" si="1"/>
        <v>0</v>
      </c>
      <c r="I19" s="288"/>
      <c r="J19" s="289"/>
      <c r="K19" s="290">
        <f t="shared" si="2"/>
        <v>0</v>
      </c>
      <c r="L19" s="288"/>
      <c r="M19" s="289"/>
      <c r="N19" s="290">
        <f t="shared" si="3"/>
        <v>0</v>
      </c>
    </row>
    <row r="20" spans="1:14">
      <c r="A20" s="287"/>
      <c r="B20" s="287"/>
      <c r="C20" s="288"/>
      <c r="D20" s="289"/>
      <c r="E20" s="290">
        <f t="shared" si="0"/>
        <v>0</v>
      </c>
      <c r="F20" s="288"/>
      <c r="G20" s="289"/>
      <c r="H20" s="290">
        <f t="shared" si="1"/>
        <v>0</v>
      </c>
      <c r="I20" s="288"/>
      <c r="J20" s="289"/>
      <c r="K20" s="290">
        <f t="shared" si="2"/>
        <v>0</v>
      </c>
      <c r="L20" s="288"/>
      <c r="M20" s="289"/>
      <c r="N20" s="290">
        <f t="shared" si="3"/>
        <v>0</v>
      </c>
    </row>
    <row r="21" spans="1:14">
      <c r="A21" s="287"/>
      <c r="B21" s="287"/>
      <c r="C21" s="288"/>
      <c r="D21" s="289"/>
      <c r="E21" s="290">
        <f t="shared" si="0"/>
        <v>0</v>
      </c>
      <c r="F21" s="288"/>
      <c r="G21" s="289"/>
      <c r="H21" s="290">
        <f t="shared" si="1"/>
        <v>0</v>
      </c>
      <c r="I21" s="288"/>
      <c r="J21" s="289"/>
      <c r="K21" s="290">
        <f t="shared" si="2"/>
        <v>0</v>
      </c>
      <c r="L21" s="288"/>
      <c r="M21" s="289"/>
      <c r="N21" s="290">
        <f t="shared" si="3"/>
        <v>0</v>
      </c>
    </row>
    <row r="22" spans="1:14">
      <c r="A22" s="287"/>
      <c r="B22" s="287"/>
      <c r="C22" s="288"/>
      <c r="D22" s="289"/>
      <c r="E22" s="290">
        <f t="shared" si="0"/>
        <v>0</v>
      </c>
      <c r="F22" s="288"/>
      <c r="G22" s="289"/>
      <c r="H22" s="290">
        <f t="shared" si="1"/>
        <v>0</v>
      </c>
      <c r="I22" s="288"/>
      <c r="J22" s="289"/>
      <c r="K22" s="290">
        <f t="shared" si="2"/>
        <v>0</v>
      </c>
      <c r="L22" s="288"/>
      <c r="M22" s="289"/>
      <c r="N22" s="290">
        <f t="shared" si="3"/>
        <v>0</v>
      </c>
    </row>
    <row r="23" spans="1:14">
      <c r="A23" s="287"/>
      <c r="B23" s="287"/>
      <c r="C23" s="288"/>
      <c r="D23" s="289"/>
      <c r="E23" s="290">
        <f t="shared" si="0"/>
        <v>0</v>
      </c>
      <c r="F23" s="288"/>
      <c r="G23" s="289"/>
      <c r="H23" s="290">
        <f t="shared" si="1"/>
        <v>0</v>
      </c>
      <c r="I23" s="288"/>
      <c r="J23" s="289"/>
      <c r="K23" s="290">
        <f t="shared" si="2"/>
        <v>0</v>
      </c>
      <c r="L23" s="288"/>
      <c r="M23" s="289"/>
      <c r="N23" s="290">
        <f t="shared" si="3"/>
        <v>0</v>
      </c>
    </row>
    <row r="24" spans="1:14">
      <c r="A24" s="287"/>
      <c r="B24" s="287"/>
      <c r="C24" s="288"/>
      <c r="D24" s="289"/>
      <c r="E24" s="290">
        <f t="shared" si="0"/>
        <v>0</v>
      </c>
      <c r="F24" s="288"/>
      <c r="G24" s="289"/>
      <c r="H24" s="290">
        <f t="shared" si="1"/>
        <v>0</v>
      </c>
      <c r="I24" s="288"/>
      <c r="J24" s="289"/>
      <c r="K24" s="290">
        <f t="shared" si="2"/>
        <v>0</v>
      </c>
      <c r="L24" s="288"/>
      <c r="M24" s="289"/>
      <c r="N24" s="290">
        <f t="shared" si="3"/>
        <v>0</v>
      </c>
    </row>
    <row r="25" spans="1:14">
      <c r="A25" s="287"/>
      <c r="B25" s="287"/>
      <c r="C25" s="288"/>
      <c r="D25" s="289"/>
      <c r="E25" s="290">
        <f t="shared" si="0"/>
        <v>0</v>
      </c>
      <c r="F25" s="288"/>
      <c r="G25" s="289"/>
      <c r="H25" s="290">
        <f t="shared" si="1"/>
        <v>0</v>
      </c>
      <c r="I25" s="288"/>
      <c r="J25" s="289"/>
      <c r="K25" s="290">
        <f t="shared" si="2"/>
        <v>0</v>
      </c>
      <c r="L25" s="288"/>
      <c r="M25" s="289"/>
      <c r="N25" s="290">
        <f t="shared" si="3"/>
        <v>0</v>
      </c>
    </row>
    <row r="26" spans="1:14">
      <c r="A26" s="287"/>
      <c r="B26" s="287"/>
      <c r="C26" s="288"/>
      <c r="D26" s="289"/>
      <c r="E26" s="290">
        <f t="shared" si="0"/>
        <v>0</v>
      </c>
      <c r="F26" s="288"/>
      <c r="G26" s="289"/>
      <c r="H26" s="290">
        <f t="shared" si="1"/>
        <v>0</v>
      </c>
      <c r="I26" s="288"/>
      <c r="J26" s="289"/>
      <c r="K26" s="290">
        <f t="shared" si="2"/>
        <v>0</v>
      </c>
      <c r="L26" s="288"/>
      <c r="M26" s="289"/>
      <c r="N26" s="290">
        <f t="shared" si="3"/>
        <v>0</v>
      </c>
    </row>
    <row r="27" spans="1:14">
      <c r="A27" s="287"/>
      <c r="B27" s="287"/>
      <c r="C27" s="288"/>
      <c r="D27" s="289"/>
      <c r="E27" s="290">
        <f t="shared" si="0"/>
        <v>0</v>
      </c>
      <c r="F27" s="288"/>
      <c r="G27" s="289"/>
      <c r="H27" s="290">
        <f t="shared" si="1"/>
        <v>0</v>
      </c>
      <c r="I27" s="288"/>
      <c r="J27" s="289"/>
      <c r="K27" s="290">
        <f t="shared" si="2"/>
        <v>0</v>
      </c>
      <c r="L27" s="288"/>
      <c r="M27" s="289"/>
      <c r="N27" s="290">
        <f t="shared" si="3"/>
        <v>0</v>
      </c>
    </row>
    <row r="28" spans="1:14" ht="13.8">
      <c r="A28" s="291" t="s">
        <v>123</v>
      </c>
      <c r="B28" s="291"/>
      <c r="C28" s="292">
        <f t="shared" ref="C28:N28" si="4">SUM(C7:C27)</f>
        <v>0</v>
      </c>
      <c r="D28" s="293">
        <f t="shared" si="4"/>
        <v>0</v>
      </c>
      <c r="E28" s="294">
        <f t="shared" si="4"/>
        <v>0</v>
      </c>
      <c r="F28" s="293">
        <f t="shared" si="4"/>
        <v>0</v>
      </c>
      <c r="G28" s="293">
        <f t="shared" si="4"/>
        <v>0</v>
      </c>
      <c r="H28" s="294">
        <f t="shared" si="4"/>
        <v>0</v>
      </c>
      <c r="I28" s="295">
        <f t="shared" si="4"/>
        <v>0</v>
      </c>
      <c r="J28" s="293">
        <f t="shared" si="4"/>
        <v>0</v>
      </c>
      <c r="K28" s="294">
        <f t="shared" si="4"/>
        <v>0</v>
      </c>
      <c r="L28" s="295">
        <f t="shared" si="4"/>
        <v>0</v>
      </c>
      <c r="M28" s="293">
        <f t="shared" si="4"/>
        <v>0</v>
      </c>
      <c r="N28" s="294">
        <f t="shared" si="4"/>
        <v>0</v>
      </c>
    </row>
    <row r="31" spans="1:14">
      <c r="K31" s="581" t="s">
        <v>151</v>
      </c>
      <c r="L31" s="581"/>
      <c r="M31" s="581"/>
      <c r="N31" s="581"/>
    </row>
  </sheetData>
  <sheetProtection formatCells="0" formatColumns="0" formatRows="0" insertColumns="0" insertRows="0"/>
  <mergeCells count="6">
    <mergeCell ref="K31:N31"/>
    <mergeCell ref="A4:A6"/>
    <mergeCell ref="B4:B6"/>
    <mergeCell ref="C4:N4"/>
    <mergeCell ref="C5:H5"/>
    <mergeCell ref="I5:N5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D25" sqref="D25"/>
    </sheetView>
  </sheetViews>
  <sheetFormatPr defaultColWidth="9.109375" defaultRowHeight="13.2"/>
  <cols>
    <col min="1" max="1" width="25.33203125" style="4" customWidth="1"/>
    <col min="2" max="2" width="7" style="61" customWidth="1"/>
    <col min="3" max="3" width="7.88671875" style="61" customWidth="1"/>
    <col min="4" max="4" width="5.109375" style="61" customWidth="1"/>
    <col min="5" max="5" width="6.88671875" style="61" customWidth="1"/>
    <col min="6" max="6" width="6.88671875" style="62" customWidth="1"/>
    <col min="7" max="7" width="5.109375" style="61" customWidth="1"/>
    <col min="8" max="9" width="5.6640625" style="61" customWidth="1"/>
    <col min="10" max="10" width="6" style="61" customWidth="1"/>
    <col min="11" max="11" width="7.109375" style="4" customWidth="1"/>
    <col min="12" max="12" width="6.6640625" style="4" customWidth="1"/>
    <col min="13" max="13" width="9.44140625" style="4" customWidth="1"/>
    <col min="14" max="16384" width="9.109375" style="4"/>
  </cols>
  <sheetData>
    <row r="1" spans="1:13" ht="13.8">
      <c r="A1" s="238" t="s">
        <v>1825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3" ht="15.6">
      <c r="A2" s="63" t="s">
        <v>1826</v>
      </c>
      <c r="D2" s="64"/>
      <c r="E2" s="64"/>
      <c r="F2" s="64"/>
      <c r="G2" s="64"/>
      <c r="H2" s="64"/>
      <c r="I2" s="64"/>
      <c r="J2" s="70"/>
    </row>
    <row r="3" spans="1:13">
      <c r="B3" s="65"/>
      <c r="C3" s="65"/>
      <c r="D3" s="65"/>
      <c r="E3" s="65"/>
      <c r="F3" s="66"/>
      <c r="G3" s="65"/>
      <c r="H3" s="65"/>
      <c r="I3" s="65"/>
      <c r="J3" s="65"/>
    </row>
    <row r="4" spans="1:13" ht="54" customHeight="1">
      <c r="A4" s="296" t="s">
        <v>152</v>
      </c>
      <c r="B4" s="67"/>
      <c r="C4" s="67"/>
      <c r="D4" s="67"/>
      <c r="E4" s="67"/>
      <c r="F4" s="67"/>
      <c r="G4" s="67"/>
      <c r="H4" s="67"/>
      <c r="I4" s="67"/>
      <c r="J4" s="67"/>
    </row>
    <row r="5" spans="1:13">
      <c r="A5" s="296"/>
      <c r="M5" s="5"/>
    </row>
    <row r="6" spans="1:13">
      <c r="M6" s="5" t="s">
        <v>153</v>
      </c>
    </row>
    <row r="7" spans="1:13" ht="41.25" customHeight="1">
      <c r="A7" s="582" t="s">
        <v>154</v>
      </c>
      <c r="B7" s="583" t="s">
        <v>60</v>
      </c>
      <c r="C7" s="583"/>
      <c r="D7" s="583"/>
      <c r="E7" s="583"/>
      <c r="F7" s="583"/>
      <c r="G7" s="583"/>
      <c r="H7" s="583"/>
      <c r="I7" s="583"/>
      <c r="J7" s="583"/>
      <c r="K7" s="583" t="s">
        <v>61</v>
      </c>
      <c r="L7" s="583"/>
      <c r="M7" s="583"/>
    </row>
    <row r="8" spans="1:13" ht="33" customHeight="1">
      <c r="A8" s="582"/>
      <c r="B8" s="252" t="s">
        <v>155</v>
      </c>
      <c r="C8" s="252" t="s">
        <v>64</v>
      </c>
      <c r="D8" s="252" t="s">
        <v>74</v>
      </c>
      <c r="E8" s="252" t="s">
        <v>156</v>
      </c>
      <c r="F8" s="252" t="s">
        <v>64</v>
      </c>
      <c r="G8" s="252" t="s">
        <v>74</v>
      </c>
      <c r="H8" s="252" t="s">
        <v>157</v>
      </c>
      <c r="I8" s="252" t="s">
        <v>64</v>
      </c>
      <c r="J8" s="268" t="s">
        <v>74</v>
      </c>
      <c r="K8" s="252" t="s">
        <v>155</v>
      </c>
      <c r="L8" s="252" t="s">
        <v>158</v>
      </c>
      <c r="M8" s="252" t="s">
        <v>159</v>
      </c>
    </row>
    <row r="9" spans="1:13">
      <c r="A9" s="297" t="s">
        <v>8</v>
      </c>
      <c r="B9" s="255"/>
      <c r="C9" s="255"/>
      <c r="D9" s="258">
        <f>B9-C9</f>
        <v>0</v>
      </c>
      <c r="E9" s="261"/>
      <c r="F9" s="298"/>
      <c r="G9" s="258">
        <f t="shared" ref="G9:G19" si="0">E9-F9</f>
        <v>0</v>
      </c>
      <c r="H9" s="261"/>
      <c r="I9" s="261"/>
      <c r="J9" s="258">
        <f>H9-I9</f>
        <v>0</v>
      </c>
      <c r="K9" s="261"/>
      <c r="L9" s="298"/>
      <c r="M9" s="261"/>
    </row>
    <row r="10" spans="1:13">
      <c r="A10" s="299" t="s">
        <v>160</v>
      </c>
      <c r="B10" s="255"/>
      <c r="C10" s="255"/>
      <c r="D10" s="258">
        <f t="shared" ref="D10:D19" si="1">B10-C10</f>
        <v>0</v>
      </c>
      <c r="E10" s="261"/>
      <c r="F10" s="298"/>
      <c r="G10" s="258">
        <f t="shared" si="0"/>
        <v>0</v>
      </c>
      <c r="H10" s="261"/>
      <c r="I10" s="261"/>
      <c r="J10" s="258">
        <f t="shared" ref="J10:J19" si="2">H10-I10</f>
        <v>0</v>
      </c>
      <c r="K10" s="261"/>
      <c r="L10" s="298"/>
      <c r="M10" s="261"/>
    </row>
    <row r="11" spans="1:13">
      <c r="A11" s="299" t="s">
        <v>1859</v>
      </c>
      <c r="B11" s="255">
        <v>33</v>
      </c>
      <c r="C11" s="255"/>
      <c r="D11" s="258">
        <f t="shared" si="1"/>
        <v>33</v>
      </c>
      <c r="E11" s="261"/>
      <c r="F11" s="298"/>
      <c r="G11" s="258">
        <f t="shared" si="0"/>
        <v>0</v>
      </c>
      <c r="H11" s="261"/>
      <c r="I11" s="261"/>
      <c r="J11" s="258">
        <f t="shared" si="2"/>
        <v>0</v>
      </c>
      <c r="K11" s="261"/>
      <c r="L11" s="298"/>
      <c r="M11" s="261"/>
    </row>
    <row r="12" spans="1:13">
      <c r="A12" s="299" t="s">
        <v>1860</v>
      </c>
      <c r="B12" s="255">
        <v>1</v>
      </c>
      <c r="C12" s="255"/>
      <c r="D12" s="258">
        <f t="shared" si="1"/>
        <v>1</v>
      </c>
      <c r="E12" s="261">
        <v>3</v>
      </c>
      <c r="F12" s="298"/>
      <c r="G12" s="258">
        <f t="shared" si="0"/>
        <v>3</v>
      </c>
      <c r="H12" s="261"/>
      <c r="I12" s="261"/>
      <c r="J12" s="258">
        <f t="shared" si="2"/>
        <v>0</v>
      </c>
      <c r="K12" s="261"/>
      <c r="L12" s="298"/>
      <c r="M12" s="261"/>
    </row>
    <row r="13" spans="1:13">
      <c r="A13" s="299" t="s">
        <v>1861</v>
      </c>
      <c r="B13" s="255"/>
      <c r="C13" s="255"/>
      <c r="D13" s="258">
        <f t="shared" si="1"/>
        <v>0</v>
      </c>
      <c r="E13" s="261">
        <v>1</v>
      </c>
      <c r="F13" s="298"/>
      <c r="G13" s="258">
        <f t="shared" si="0"/>
        <v>1</v>
      </c>
      <c r="H13" s="261"/>
      <c r="I13" s="261"/>
      <c r="J13" s="258">
        <f t="shared" si="2"/>
        <v>0</v>
      </c>
      <c r="K13" s="261"/>
      <c r="L13" s="298"/>
      <c r="M13" s="261"/>
    </row>
    <row r="14" spans="1:13">
      <c r="A14" s="299" t="s">
        <v>1862</v>
      </c>
      <c r="B14" s="255"/>
      <c r="C14" s="255"/>
      <c r="D14" s="258">
        <f t="shared" si="1"/>
        <v>0</v>
      </c>
      <c r="E14" s="261">
        <v>1</v>
      </c>
      <c r="F14" s="298"/>
      <c r="G14" s="258">
        <f t="shared" si="0"/>
        <v>1</v>
      </c>
      <c r="H14" s="261"/>
      <c r="I14" s="261"/>
      <c r="J14" s="258">
        <f t="shared" si="2"/>
        <v>0</v>
      </c>
      <c r="K14" s="261"/>
      <c r="L14" s="298"/>
      <c r="M14" s="261"/>
    </row>
    <row r="15" spans="1:13">
      <c r="A15" s="300"/>
      <c r="B15" s="255"/>
      <c r="C15" s="255"/>
      <c r="D15" s="258">
        <f t="shared" si="1"/>
        <v>0</v>
      </c>
      <c r="E15" s="261"/>
      <c r="F15" s="298"/>
      <c r="G15" s="258">
        <f t="shared" si="0"/>
        <v>0</v>
      </c>
      <c r="H15" s="261"/>
      <c r="I15" s="261"/>
      <c r="J15" s="258">
        <f t="shared" si="2"/>
        <v>0</v>
      </c>
      <c r="K15" s="261"/>
      <c r="L15" s="298"/>
      <c r="M15" s="261"/>
    </row>
    <row r="16" spans="1:13">
      <c r="A16" s="300"/>
      <c r="B16" s="255"/>
      <c r="C16" s="255"/>
      <c r="D16" s="258">
        <f t="shared" si="1"/>
        <v>0</v>
      </c>
      <c r="E16" s="261">
        <v>76</v>
      </c>
      <c r="F16" s="298"/>
      <c r="G16" s="258">
        <f t="shared" si="0"/>
        <v>76</v>
      </c>
      <c r="H16" s="261"/>
      <c r="I16" s="261"/>
      <c r="J16" s="258">
        <f t="shared" si="2"/>
        <v>0</v>
      </c>
      <c r="K16" s="261"/>
      <c r="L16" s="298"/>
      <c r="M16" s="261"/>
    </row>
    <row r="17" spans="1:13">
      <c r="A17" s="300"/>
      <c r="B17" s="255"/>
      <c r="C17" s="255"/>
      <c r="D17" s="258">
        <f t="shared" si="1"/>
        <v>0</v>
      </c>
      <c r="E17" s="261"/>
      <c r="F17" s="298"/>
      <c r="G17" s="258">
        <f t="shared" si="0"/>
        <v>0</v>
      </c>
      <c r="H17" s="261"/>
      <c r="I17" s="261"/>
      <c r="J17" s="258">
        <f t="shared" si="2"/>
        <v>0</v>
      </c>
      <c r="K17" s="261"/>
      <c r="L17" s="298"/>
      <c r="M17" s="261"/>
    </row>
    <row r="18" spans="1:13" s="60" customFormat="1">
      <c r="A18" s="301" t="s">
        <v>1863</v>
      </c>
      <c r="B18" s="255"/>
      <c r="C18" s="255">
        <v>36</v>
      </c>
      <c r="D18" s="258">
        <f t="shared" si="1"/>
        <v>-36</v>
      </c>
      <c r="E18" s="261"/>
      <c r="F18" s="298">
        <v>78</v>
      </c>
      <c r="G18" s="258">
        <f t="shared" si="0"/>
        <v>-78</v>
      </c>
      <c r="H18" s="261"/>
      <c r="I18" s="261"/>
      <c r="J18" s="258">
        <f t="shared" si="2"/>
        <v>0</v>
      </c>
      <c r="K18" s="261"/>
      <c r="L18" s="298"/>
      <c r="M18" s="261">
        <v>1</v>
      </c>
    </row>
    <row r="19" spans="1:13" s="60" customFormat="1" ht="13.8">
      <c r="A19" s="302" t="s">
        <v>123</v>
      </c>
      <c r="B19" s="303">
        <f>SUM(B9:B18)</f>
        <v>34</v>
      </c>
      <c r="C19" s="303">
        <f>SUM(C9:C18)</f>
        <v>36</v>
      </c>
      <c r="D19" s="271">
        <f t="shared" si="1"/>
        <v>-2</v>
      </c>
      <c r="E19" s="303">
        <f>SUM(E9:E18)</f>
        <v>81</v>
      </c>
      <c r="F19" s="303">
        <f>SUM(F9:F18)</f>
        <v>78</v>
      </c>
      <c r="G19" s="271">
        <f t="shared" si="0"/>
        <v>3</v>
      </c>
      <c r="H19" s="303">
        <f>SUM(H9:H18)</f>
        <v>0</v>
      </c>
      <c r="I19" s="303">
        <f>SUM(I9:I18)</f>
        <v>0</v>
      </c>
      <c r="J19" s="271">
        <f t="shared" si="2"/>
        <v>0</v>
      </c>
      <c r="K19" s="303">
        <f>SUM(K9:K18)</f>
        <v>0</v>
      </c>
      <c r="L19" s="303">
        <f>SUM(L9:L18)</f>
        <v>0</v>
      </c>
      <c r="M19" s="303">
        <f>SUM(M9:M18)</f>
        <v>1</v>
      </c>
    </row>
    <row r="20" spans="1:13">
      <c r="A20" s="584"/>
      <c r="B20" s="584"/>
      <c r="C20" s="584"/>
      <c r="D20" s="584"/>
      <c r="E20" s="584"/>
      <c r="F20" s="584"/>
      <c r="G20" s="584"/>
      <c r="H20" s="584"/>
      <c r="I20" s="584"/>
      <c r="J20" s="584"/>
      <c r="K20" s="584"/>
      <c r="L20" s="584"/>
      <c r="M20" s="584"/>
    </row>
    <row r="21" spans="1:13">
      <c r="A21" s="68"/>
      <c r="C21" s="69"/>
      <c r="K21" s="68"/>
      <c r="L21" s="68"/>
      <c r="M21" s="68"/>
    </row>
    <row r="22" spans="1:13">
      <c r="K22" s="585"/>
      <c r="L22" s="585"/>
      <c r="M22" s="585"/>
    </row>
  </sheetData>
  <sheetProtection formatCells="0" formatColumns="0" formatRows="0" insertColumns="0" insertRows="0"/>
  <mergeCells count="5">
    <mergeCell ref="A7:A8"/>
    <mergeCell ref="B7:J7"/>
    <mergeCell ref="K7:M7"/>
    <mergeCell ref="A20:M20"/>
    <mergeCell ref="K22:M22"/>
  </mergeCells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6" workbookViewId="0">
      <selection activeCell="K19" sqref="K19"/>
    </sheetView>
  </sheetViews>
  <sheetFormatPr defaultColWidth="9.109375" defaultRowHeight="13.2"/>
  <cols>
    <col min="1" max="1" width="47.6640625" style="49" customWidth="1"/>
    <col min="2" max="2" width="14.88671875" style="49" customWidth="1"/>
    <col min="3" max="3" width="10.33203125" style="49" customWidth="1"/>
    <col min="4" max="5" width="9.109375" style="49"/>
    <col min="6" max="6" width="12.88671875" style="49" customWidth="1"/>
    <col min="7" max="7" width="11" style="49" customWidth="1"/>
    <col min="8" max="8" width="17.5546875" style="49" customWidth="1"/>
    <col min="9" max="9" width="18.33203125" style="49" customWidth="1"/>
    <col min="10" max="10" width="13" style="49" customWidth="1"/>
    <col min="11" max="11" width="13.5546875" style="49" customWidth="1"/>
    <col min="12" max="16384" width="9.109375" style="49"/>
  </cols>
  <sheetData>
    <row r="1" spans="1:11" ht="15.6">
      <c r="A1" s="52" t="s">
        <v>1827</v>
      </c>
      <c r="B1" s="50"/>
      <c r="C1" s="50"/>
      <c r="D1" s="50"/>
      <c r="E1" s="50"/>
    </row>
    <row r="2" spans="1:11">
      <c r="A2" s="51"/>
      <c r="B2" s="51"/>
      <c r="C2" s="51"/>
      <c r="D2" s="51"/>
      <c r="E2" s="51"/>
    </row>
    <row r="3" spans="1:11">
      <c r="A3" s="51"/>
      <c r="B3" s="51"/>
      <c r="C3" s="51"/>
      <c r="D3" s="51"/>
      <c r="E3" s="51"/>
    </row>
    <row r="4" spans="1:11" ht="15.6">
      <c r="A4" s="52" t="s">
        <v>1828</v>
      </c>
      <c r="B4" s="51"/>
      <c r="C4" s="53"/>
      <c r="D4" s="51"/>
      <c r="E4" s="51"/>
    </row>
    <row r="5" spans="1:11">
      <c r="I5" s="57" t="s">
        <v>161</v>
      </c>
    </row>
    <row r="6" spans="1:11" ht="119.4" thickBot="1">
      <c r="A6" s="54"/>
      <c r="B6" s="55" t="s">
        <v>162</v>
      </c>
      <c r="C6" s="55" t="s">
        <v>64</v>
      </c>
      <c r="D6" s="55" t="s">
        <v>65</v>
      </c>
      <c r="E6" s="55" t="s">
        <v>163</v>
      </c>
      <c r="F6" s="55" t="s">
        <v>164</v>
      </c>
      <c r="G6" s="56" t="s">
        <v>165</v>
      </c>
      <c r="H6" s="55" t="s">
        <v>166</v>
      </c>
      <c r="I6" s="55" t="s">
        <v>167</v>
      </c>
      <c r="J6" s="58" t="s">
        <v>168</v>
      </c>
      <c r="K6" s="59" t="s">
        <v>169</v>
      </c>
    </row>
    <row r="7" spans="1:11" ht="9.75" customHeight="1" thickTop="1" thickBo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14.4" thickTop="1" thickBot="1">
      <c r="A8" s="54" t="s">
        <v>170</v>
      </c>
      <c r="B8" s="54">
        <f>'ЗДР.РАД. И САРАД.'!I36</f>
        <v>149</v>
      </c>
      <c r="C8" s="54">
        <f>IF('ЗДР.РАД. И САРАД.'!J17&gt;='ЗДР.РАД. И САРАД.'!K17,'ЗДР.РАД. И САРАД.'!K36-'ЗДР.РАД. И САРАД.'!K17,IF(('ЗДР.РАД. И САРАД.'!I17+'ЗДР.РАД. И САРАД.'!J17)&lt;='ЗДР.РАД. И САРАД.'!K17,'ЗДР.РАД. И САРАД.'!K36-('ЗДР.РАД. И САРАД.'!K17-'ЗДР.РАД. И САРАД.'!I17),'ЗДР.РАД. И САРАД.'!K36-'ЗДР.РАД. И САРАД.'!J17))</f>
        <v>185</v>
      </c>
      <c r="D8" s="54">
        <f>B8-C8</f>
        <v>-36</v>
      </c>
      <c r="E8" s="54"/>
      <c r="F8" s="54">
        <f>'ЗДР.РАД. И САРАД.'!X36</f>
        <v>6</v>
      </c>
      <c r="G8" s="54">
        <f>SUM(B8,E8,F8)</f>
        <v>155</v>
      </c>
      <c r="H8" s="54">
        <v>4</v>
      </c>
      <c r="I8" s="54">
        <v>1</v>
      </c>
      <c r="J8" s="54">
        <v>23</v>
      </c>
      <c r="K8" s="54">
        <f>SUM(B8,J8)</f>
        <v>172</v>
      </c>
    </row>
    <row r="9" spans="1:11" ht="14.4" thickTop="1" thickBot="1">
      <c r="A9" s="54" t="s">
        <v>171</v>
      </c>
      <c r="B9" s="54">
        <f>СТОМАТОЛОГИЈА!E15</f>
        <v>45</v>
      </c>
      <c r="C9" s="54">
        <f>СТОМАТОЛОГИЈА!F15</f>
        <v>50</v>
      </c>
      <c r="D9" s="54">
        <f>B9-C9</f>
        <v>-5</v>
      </c>
      <c r="E9" s="54"/>
      <c r="F9" s="54">
        <f>СТОМАТОЛОГИЈА!N15</f>
        <v>0</v>
      </c>
      <c r="G9" s="54">
        <f t="shared" ref="G9:G18" si="0">SUM(B9,E9,F9)</f>
        <v>45</v>
      </c>
      <c r="H9" s="54">
        <v>1</v>
      </c>
      <c r="I9" s="54"/>
      <c r="J9" s="54">
        <v>1</v>
      </c>
      <c r="K9" s="54">
        <f t="shared" ref="K9:K18" si="1">SUM(B9,J9)</f>
        <v>46</v>
      </c>
    </row>
    <row r="10" spans="1:11" ht="14.4" thickTop="1" thickBot="1">
      <c r="A10" s="54" t="s">
        <v>172</v>
      </c>
      <c r="B10" s="54">
        <f>'ЗДР.РАД. И САРАД.'!J36</f>
        <v>6</v>
      </c>
      <c r="C10" s="54">
        <f>IF('ЗДР.РАД. И САРАД.'!I17+'ЗДР.РАД. И САРАД.'!J17&lt;='ЗДР.РАД. И САРАД.'!K17,'ЗДР.РАД. И САРАД.'!K17-'ЗДР.РАД. И САРАД.'!I17,IF('ЗДР.РАД. И САРАД.'!J17&gt;'ЗДР.РАД. И САРАД.'!K17,'ЗДР.РАД. И САРАД.'!K17,'ЗДР.РАД. И САРАД.'!J17))</f>
        <v>7</v>
      </c>
      <c r="D10" s="54">
        <f t="shared" ref="D10:D18" si="2">B10-C10</f>
        <v>-1</v>
      </c>
      <c r="E10" s="54">
        <f>АПОТЕКА!C28</f>
        <v>0</v>
      </c>
      <c r="F10" s="54"/>
      <c r="G10" s="54">
        <f t="shared" si="0"/>
        <v>6</v>
      </c>
      <c r="H10" s="54">
        <v>1</v>
      </c>
      <c r="I10" s="54"/>
      <c r="J10" s="54"/>
      <c r="K10" s="54">
        <f t="shared" si="1"/>
        <v>6</v>
      </c>
    </row>
    <row r="11" spans="1:11" ht="14.4" thickTop="1" thickBot="1">
      <c r="A11" s="54" t="s">
        <v>173</v>
      </c>
      <c r="B11" s="54">
        <f>'ЗДР.РАД. И САРАД.'!O36</f>
        <v>348</v>
      </c>
      <c r="C11" s="54">
        <f>'ЗДР.РАД. И САРАД.'!P36</f>
        <v>357</v>
      </c>
      <c r="D11" s="54">
        <f t="shared" si="2"/>
        <v>-9</v>
      </c>
      <c r="E11" s="54"/>
      <c r="F11" s="54">
        <f>'ЗДР.РАД. И САРАД.'!Y36</f>
        <v>0</v>
      </c>
      <c r="G11" s="54">
        <f t="shared" si="0"/>
        <v>348</v>
      </c>
      <c r="H11" s="54">
        <v>21</v>
      </c>
      <c r="I11" s="54">
        <v>1</v>
      </c>
      <c r="J11" s="54">
        <v>5</v>
      </c>
      <c r="K11" s="54">
        <f t="shared" si="1"/>
        <v>353</v>
      </c>
    </row>
    <row r="12" spans="1:11" ht="14.4" thickTop="1" thickBot="1">
      <c r="A12" s="54" t="s">
        <v>174</v>
      </c>
      <c r="B12" s="54">
        <f>СТОМАТОЛОГИЈА!H15</f>
        <v>49</v>
      </c>
      <c r="C12" s="54">
        <f>СТОМАТОЛОГИЈА!J15</f>
        <v>58</v>
      </c>
      <c r="D12" s="54">
        <f t="shared" si="2"/>
        <v>-9</v>
      </c>
      <c r="E12" s="54"/>
      <c r="F12" s="54">
        <f>СТОМАТОЛОГИЈА!O15</f>
        <v>0</v>
      </c>
      <c r="G12" s="54">
        <f t="shared" si="0"/>
        <v>49</v>
      </c>
      <c r="H12" s="54"/>
      <c r="I12" s="54"/>
      <c r="J12" s="54"/>
      <c r="K12" s="54">
        <f t="shared" si="1"/>
        <v>49</v>
      </c>
    </row>
    <row r="13" spans="1:11" ht="14.4" thickTop="1" thickBot="1">
      <c r="A13" s="54" t="s">
        <v>175</v>
      </c>
      <c r="B13" s="54">
        <f>СТОМАТОЛОГИЈА!I15</f>
        <v>12</v>
      </c>
      <c r="C13" s="54">
        <f>СТОМАТОЛОГИЈА!K15</f>
        <v>12</v>
      </c>
      <c r="D13" s="54">
        <f t="shared" si="2"/>
        <v>0</v>
      </c>
      <c r="E13" s="54"/>
      <c r="F13" s="54">
        <f>СТОМАТОЛОГИЈА!P15</f>
        <v>0</v>
      </c>
      <c r="G13" s="54">
        <f t="shared" si="0"/>
        <v>12</v>
      </c>
      <c r="H13" s="54"/>
      <c r="I13" s="54"/>
      <c r="J13" s="54"/>
      <c r="K13" s="54">
        <f t="shared" si="1"/>
        <v>12</v>
      </c>
    </row>
    <row r="14" spans="1:11" ht="14.4" thickTop="1" thickBot="1">
      <c r="A14" s="54" t="s">
        <v>176</v>
      </c>
      <c r="B14" s="54"/>
      <c r="C14" s="54"/>
      <c r="D14" s="54">
        <f t="shared" si="2"/>
        <v>0</v>
      </c>
      <c r="E14" s="54">
        <f>АПОТЕКА!F28</f>
        <v>0</v>
      </c>
      <c r="F14" s="54"/>
      <c r="G14" s="54">
        <f t="shared" si="0"/>
        <v>0</v>
      </c>
      <c r="H14" s="54"/>
      <c r="I14" s="54"/>
      <c r="J14" s="54"/>
      <c r="K14" s="54">
        <f t="shared" si="1"/>
        <v>0</v>
      </c>
    </row>
    <row r="15" spans="1:11" ht="14.4" thickTop="1" thickBot="1">
      <c r="A15" s="54" t="s">
        <v>177</v>
      </c>
      <c r="B15" s="54">
        <f>'ЗДР.РАД. И САРАД.'!U36</f>
        <v>17</v>
      </c>
      <c r="C15" s="54">
        <f>'ЗДР.РАД. И САРАД.'!V36</f>
        <v>15</v>
      </c>
      <c r="D15" s="54">
        <f t="shared" si="2"/>
        <v>2</v>
      </c>
      <c r="E15" s="54"/>
      <c r="F15" s="54">
        <f>'ЗДР.РАД. И САРАД.'!Z36</f>
        <v>1</v>
      </c>
      <c r="G15" s="54">
        <f t="shared" si="0"/>
        <v>18</v>
      </c>
      <c r="H15" s="54"/>
      <c r="I15" s="54"/>
      <c r="J15" s="54">
        <v>1</v>
      </c>
      <c r="K15" s="54">
        <f t="shared" si="1"/>
        <v>18</v>
      </c>
    </row>
    <row r="16" spans="1:11" ht="14.4" thickTop="1" thickBot="1">
      <c r="A16" s="54" t="s">
        <v>178</v>
      </c>
      <c r="B16" s="54">
        <f>НЕМЕД.РАДНИЦИ!B19</f>
        <v>34</v>
      </c>
      <c r="C16" s="54">
        <f>НЕМЕД.РАДНИЦИ!C19</f>
        <v>36</v>
      </c>
      <c r="D16" s="54">
        <f t="shared" si="2"/>
        <v>-2</v>
      </c>
      <c r="E16" s="54">
        <f>АПОТЕКА!I28</f>
        <v>0</v>
      </c>
      <c r="F16" s="54">
        <f>НЕМЕД.РАДНИЦИ!K19</f>
        <v>0</v>
      </c>
      <c r="G16" s="54">
        <f t="shared" si="0"/>
        <v>34</v>
      </c>
      <c r="H16" s="54">
        <v>1</v>
      </c>
      <c r="I16" s="54"/>
      <c r="J16" s="54">
        <v>1</v>
      </c>
      <c r="K16" s="54">
        <f t="shared" si="1"/>
        <v>35</v>
      </c>
    </row>
    <row r="17" spans="1:11" ht="14.4" thickTop="1" thickBot="1">
      <c r="A17" s="54" t="s">
        <v>179</v>
      </c>
      <c r="B17" s="54">
        <f>НЕМЕД.РАДНИЦИ!E19+НЕМЕД.РАДНИЦИ!H19</f>
        <v>81</v>
      </c>
      <c r="C17" s="54">
        <f>НЕМЕД.РАДНИЦИ!F19+НЕМЕД.РАДНИЦИ!I19</f>
        <v>78</v>
      </c>
      <c r="D17" s="54">
        <f t="shared" si="2"/>
        <v>3</v>
      </c>
      <c r="E17" s="54">
        <f>АПОТЕКА!L28</f>
        <v>0</v>
      </c>
      <c r="F17" s="54">
        <f>НЕМЕД.РАДНИЦИ!L19+НЕМЕД.РАДНИЦИ!M19</f>
        <v>1</v>
      </c>
      <c r="G17" s="54">
        <f t="shared" si="0"/>
        <v>82</v>
      </c>
      <c r="H17" s="54">
        <v>2</v>
      </c>
      <c r="I17" s="54"/>
      <c r="J17" s="54">
        <v>13</v>
      </c>
      <c r="K17" s="54">
        <f t="shared" si="1"/>
        <v>94</v>
      </c>
    </row>
    <row r="18" spans="1:11" ht="14.4" thickTop="1" thickBot="1">
      <c r="A18" s="54" t="s">
        <v>123</v>
      </c>
      <c r="B18" s="54">
        <f>SUM(B8:B17)</f>
        <v>741</v>
      </c>
      <c r="C18" s="54">
        <f>SUM(C8:C17)</f>
        <v>798</v>
      </c>
      <c r="D18" s="54">
        <f t="shared" si="2"/>
        <v>-57</v>
      </c>
      <c r="E18" s="54">
        <f>SUM(E8:E17)</f>
        <v>0</v>
      </c>
      <c r="F18" s="54">
        <f>SUM(F8:F17)</f>
        <v>8</v>
      </c>
      <c r="G18" s="54">
        <f t="shared" si="0"/>
        <v>749</v>
      </c>
      <c r="H18" s="54">
        <f>SUM(H8:H17)</f>
        <v>30</v>
      </c>
      <c r="I18" s="54">
        <f>SUM(I8:I17)</f>
        <v>2</v>
      </c>
      <c r="J18" s="54">
        <f>SUM(J8:J17)</f>
        <v>44</v>
      </c>
      <c r="K18" s="54">
        <f t="shared" si="1"/>
        <v>785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3"/>
  <sheetViews>
    <sheetView tabSelected="1" topLeftCell="B885" zoomScaleNormal="100" workbookViewId="0">
      <selection activeCell="F907" sqref="F907"/>
    </sheetView>
  </sheetViews>
  <sheetFormatPr defaultColWidth="9.109375" defaultRowHeight="13.2"/>
  <cols>
    <col min="1" max="1" width="8.5546875" customWidth="1"/>
    <col min="2" max="2" width="11" customWidth="1"/>
    <col min="3" max="3" width="9.33203125" style="128" customWidth="1"/>
    <col min="4" max="4" width="8.33203125" style="128" customWidth="1"/>
    <col min="5" max="5" width="10.33203125" style="128" customWidth="1"/>
    <col min="6" max="6" width="73.109375" style="123" customWidth="1"/>
    <col min="7" max="7" width="17.6640625" customWidth="1"/>
    <col min="8" max="8" width="10.88671875" customWidth="1"/>
    <col min="9" max="9" width="46.88671875" style="123" customWidth="1"/>
  </cols>
  <sheetData>
    <row r="1" spans="1:11" s="46" customFormat="1" ht="38.25" customHeight="1">
      <c r="A1" s="129" t="s">
        <v>1396</v>
      </c>
      <c r="B1" s="129" t="s">
        <v>1770</v>
      </c>
      <c r="C1" s="135" t="s">
        <v>1769</v>
      </c>
      <c r="D1" s="135" t="s">
        <v>1772</v>
      </c>
      <c r="E1" s="135" t="s">
        <v>1771</v>
      </c>
      <c r="F1" s="129" t="s">
        <v>180</v>
      </c>
      <c r="G1" s="156" t="s">
        <v>1786</v>
      </c>
      <c r="H1" s="246" t="s">
        <v>1815</v>
      </c>
      <c r="I1" s="129" t="s">
        <v>1401</v>
      </c>
    </row>
    <row r="2" spans="1:11" s="46" customFormat="1">
      <c r="A2" s="125" t="s">
        <v>1397</v>
      </c>
      <c r="B2" s="125"/>
      <c r="C2" s="158"/>
      <c r="D2" s="158"/>
      <c r="E2" s="183"/>
      <c r="F2" s="184"/>
      <c r="G2" s="305">
        <f>+G3+G15</f>
        <v>131334</v>
      </c>
      <c r="H2" s="305">
        <f>+H3+H15</f>
        <v>67777</v>
      </c>
      <c r="I2" s="156"/>
      <c r="K2" s="418">
        <f>+H2/G2*100</f>
        <v>51.606590829488177</v>
      </c>
    </row>
    <row r="3" spans="1:11" ht="14.1" customHeight="1">
      <c r="A3" s="123"/>
      <c r="B3" s="130" t="s">
        <v>181</v>
      </c>
      <c r="C3" s="131"/>
      <c r="D3" s="131"/>
      <c r="E3" s="131"/>
      <c r="F3" s="130"/>
      <c r="G3" s="304">
        <f>G4+G5+G9+G12+G13+G14</f>
        <v>39224</v>
      </c>
      <c r="H3" s="304">
        <f>H4+H5+H9+H12+H13+H14</f>
        <v>21465</v>
      </c>
      <c r="K3" s="418">
        <f t="shared" ref="K3:K66" si="0">+H3/G3*100</f>
        <v>54.724148480522125</v>
      </c>
    </row>
    <row r="4" spans="1:11">
      <c r="A4" s="123"/>
      <c r="B4" s="123"/>
      <c r="C4" s="136" t="s">
        <v>1421</v>
      </c>
      <c r="D4" s="136"/>
      <c r="E4" s="185"/>
      <c r="F4" s="149" t="s">
        <v>1649</v>
      </c>
      <c r="G4" s="306">
        <v>11508</v>
      </c>
      <c r="H4" s="306">
        <v>6195</v>
      </c>
      <c r="I4" s="123" t="s">
        <v>1767</v>
      </c>
      <c r="K4" s="418">
        <f t="shared" si="0"/>
        <v>53.832116788321173</v>
      </c>
    </row>
    <row r="5" spans="1:11">
      <c r="A5" s="123"/>
      <c r="B5" s="123"/>
      <c r="C5" s="159" t="s">
        <v>1420</v>
      </c>
      <c r="D5" s="159"/>
      <c r="E5" s="162"/>
      <c r="F5" s="148" t="s">
        <v>1677</v>
      </c>
      <c r="G5" s="307">
        <f>SUM(G6:G8)</f>
        <v>7336</v>
      </c>
      <c r="H5" s="137">
        <f>SUM(H6:H8)</f>
        <v>4429</v>
      </c>
      <c r="K5" s="418">
        <f t="shared" si="0"/>
        <v>60.373500545256277</v>
      </c>
    </row>
    <row r="6" spans="1:11">
      <c r="A6" s="123"/>
      <c r="B6" s="123"/>
      <c r="C6" s="136"/>
      <c r="D6" s="139" t="s">
        <v>1420</v>
      </c>
      <c r="E6" s="185"/>
      <c r="F6" s="149" t="s">
        <v>182</v>
      </c>
      <c r="G6" s="306">
        <v>3630</v>
      </c>
      <c r="H6" s="306">
        <v>1109</v>
      </c>
      <c r="K6" s="418">
        <f t="shared" si="0"/>
        <v>30.550964187327821</v>
      </c>
    </row>
    <row r="7" spans="1:11">
      <c r="A7" s="123"/>
      <c r="B7" s="123"/>
      <c r="C7" s="136"/>
      <c r="D7" s="139" t="s">
        <v>1420</v>
      </c>
      <c r="E7" s="185"/>
      <c r="F7" s="149" t="s">
        <v>183</v>
      </c>
      <c r="G7" s="306">
        <v>1840</v>
      </c>
      <c r="H7" s="306">
        <v>370</v>
      </c>
      <c r="K7" s="418">
        <f t="shared" si="0"/>
        <v>20.108695652173914</v>
      </c>
    </row>
    <row r="8" spans="1:11">
      <c r="A8" s="123"/>
      <c r="B8" s="123"/>
      <c r="C8" s="136"/>
      <c r="D8" s="139" t="s">
        <v>1420</v>
      </c>
      <c r="E8" s="185"/>
      <c r="F8" s="149" t="s">
        <v>184</v>
      </c>
      <c r="G8" s="306">
        <v>1866</v>
      </c>
      <c r="H8" s="306">
        <v>2950</v>
      </c>
      <c r="K8" s="418">
        <f t="shared" si="0"/>
        <v>158.09217577706323</v>
      </c>
    </row>
    <row r="9" spans="1:11">
      <c r="A9" s="123"/>
      <c r="B9" s="123"/>
      <c r="C9" s="159" t="s">
        <v>235</v>
      </c>
      <c r="D9" s="159"/>
      <c r="E9" s="162"/>
      <c r="F9" s="148" t="s">
        <v>185</v>
      </c>
      <c r="G9" s="307">
        <f>SUM(G10:G11)</f>
        <v>285</v>
      </c>
      <c r="H9" s="137">
        <f>SUM(H10:H11)</f>
        <v>56</v>
      </c>
      <c r="K9" s="418">
        <f t="shared" si="0"/>
        <v>19.649122807017545</v>
      </c>
    </row>
    <row r="10" spans="1:11">
      <c r="A10" s="123"/>
      <c r="B10" s="123"/>
      <c r="C10" s="136"/>
      <c r="D10" s="139" t="s">
        <v>235</v>
      </c>
      <c r="E10" s="185"/>
      <c r="F10" s="149" t="s">
        <v>186</v>
      </c>
      <c r="G10" s="306">
        <v>175</v>
      </c>
      <c r="H10" s="306">
        <v>41</v>
      </c>
      <c r="K10" s="418">
        <f t="shared" si="0"/>
        <v>23.428571428571431</v>
      </c>
    </row>
    <row r="11" spans="1:11">
      <c r="A11" s="123"/>
      <c r="B11" s="123"/>
      <c r="C11" s="136"/>
      <c r="D11" s="139" t="s">
        <v>235</v>
      </c>
      <c r="E11" s="185"/>
      <c r="F11" s="149" t="s">
        <v>187</v>
      </c>
      <c r="G11" s="306">
        <v>110</v>
      </c>
      <c r="H11" s="306">
        <v>15</v>
      </c>
      <c r="K11" s="418">
        <f t="shared" si="0"/>
        <v>13.636363636363635</v>
      </c>
    </row>
    <row r="12" spans="1:11" ht="26.4">
      <c r="A12" s="123"/>
      <c r="B12" s="123"/>
      <c r="C12" s="136" t="s">
        <v>242</v>
      </c>
      <c r="D12" s="136"/>
      <c r="E12" s="185"/>
      <c r="F12" s="149" t="s">
        <v>188</v>
      </c>
      <c r="G12" s="306">
        <v>12365</v>
      </c>
      <c r="H12" s="306">
        <v>7069</v>
      </c>
      <c r="K12" s="418">
        <f t="shared" si="0"/>
        <v>57.169429842296807</v>
      </c>
    </row>
    <row r="13" spans="1:11" ht="52.8">
      <c r="A13" s="123"/>
      <c r="B13" s="123"/>
      <c r="C13" s="136" t="s">
        <v>243</v>
      </c>
      <c r="D13" s="136"/>
      <c r="E13" s="185" t="s">
        <v>1532</v>
      </c>
      <c r="F13" s="149" t="s">
        <v>1605</v>
      </c>
      <c r="G13" s="306">
        <v>7730</v>
      </c>
      <c r="H13" s="306">
        <v>2998</v>
      </c>
      <c r="I13" s="228" t="s">
        <v>211</v>
      </c>
      <c r="K13" s="418">
        <f t="shared" si="0"/>
        <v>38.783958602846056</v>
      </c>
    </row>
    <row r="14" spans="1:11">
      <c r="A14" s="123"/>
      <c r="B14" s="123"/>
      <c r="C14" s="136" t="s">
        <v>1422</v>
      </c>
      <c r="D14" s="136"/>
      <c r="E14" s="185"/>
      <c r="F14" s="149" t="s">
        <v>189</v>
      </c>
      <c r="G14" s="306"/>
      <c r="H14" s="306">
        <v>718</v>
      </c>
      <c r="K14" s="418" t="e">
        <f t="shared" si="0"/>
        <v>#DIV/0!</v>
      </c>
    </row>
    <row r="15" spans="1:11">
      <c r="A15" s="123"/>
      <c r="B15" s="130" t="s">
        <v>190</v>
      </c>
      <c r="C15" s="131"/>
      <c r="D15" s="131"/>
      <c r="E15" s="131"/>
      <c r="F15" s="130"/>
      <c r="G15" s="304">
        <f>SUM(G16:G24)</f>
        <v>92110</v>
      </c>
      <c r="H15" s="304">
        <f>SUM(H16:H24)</f>
        <v>46312</v>
      </c>
      <c r="K15" s="418">
        <f t="shared" si="0"/>
        <v>50.279014222125717</v>
      </c>
    </row>
    <row r="16" spans="1:11">
      <c r="A16" s="123"/>
      <c r="B16" s="123"/>
      <c r="C16" s="136" t="s">
        <v>244</v>
      </c>
      <c r="D16" s="136"/>
      <c r="E16" s="185"/>
      <c r="F16" s="149" t="s">
        <v>309</v>
      </c>
      <c r="G16" s="306">
        <v>66640</v>
      </c>
      <c r="H16" s="306">
        <v>33090</v>
      </c>
      <c r="K16" s="418">
        <f t="shared" si="0"/>
        <v>49.654861944777913</v>
      </c>
    </row>
    <row r="17" spans="1:11">
      <c r="A17" s="123"/>
      <c r="B17" s="123"/>
      <c r="C17" s="136" t="s">
        <v>1423</v>
      </c>
      <c r="D17" s="136"/>
      <c r="E17" s="185"/>
      <c r="F17" s="149" t="s">
        <v>310</v>
      </c>
      <c r="G17" s="306">
        <v>14560</v>
      </c>
      <c r="H17" s="306">
        <v>7508</v>
      </c>
      <c r="K17" s="418">
        <f t="shared" si="0"/>
        <v>51.565934065934073</v>
      </c>
    </row>
    <row r="18" spans="1:11" ht="26.4">
      <c r="A18" s="123"/>
      <c r="B18" s="123"/>
      <c r="C18" s="136" t="s">
        <v>245</v>
      </c>
      <c r="D18" s="136"/>
      <c r="E18" s="185"/>
      <c r="F18" s="149" t="s">
        <v>1534</v>
      </c>
      <c r="G18" s="306">
        <v>120</v>
      </c>
      <c r="H18" s="306">
        <v>56</v>
      </c>
      <c r="K18" s="418">
        <f t="shared" si="0"/>
        <v>46.666666666666664</v>
      </c>
    </row>
    <row r="19" spans="1:11">
      <c r="A19" s="123"/>
      <c r="B19" s="123"/>
      <c r="C19" s="136" t="s">
        <v>1424</v>
      </c>
      <c r="D19" s="136"/>
      <c r="E19" s="185"/>
      <c r="F19" s="149" t="s">
        <v>191</v>
      </c>
      <c r="G19" s="306"/>
      <c r="H19" s="306"/>
      <c r="K19" s="418" t="e">
        <f t="shared" si="0"/>
        <v>#DIV/0!</v>
      </c>
    </row>
    <row r="20" spans="1:11">
      <c r="A20" s="123"/>
      <c r="B20" s="123"/>
      <c r="C20" s="136" t="s">
        <v>1425</v>
      </c>
      <c r="D20" s="136"/>
      <c r="E20" s="185"/>
      <c r="F20" s="149" t="s">
        <v>192</v>
      </c>
      <c r="G20" s="306"/>
      <c r="H20" s="306"/>
      <c r="K20" s="418" t="e">
        <f t="shared" si="0"/>
        <v>#DIV/0!</v>
      </c>
    </row>
    <row r="21" spans="1:11">
      <c r="A21" s="123"/>
      <c r="B21" s="123"/>
      <c r="C21" s="136" t="s">
        <v>246</v>
      </c>
      <c r="D21" s="136"/>
      <c r="E21" s="185"/>
      <c r="F21" s="149" t="s">
        <v>1604</v>
      </c>
      <c r="G21" s="306">
        <v>10700</v>
      </c>
      <c r="H21" s="306">
        <v>5580</v>
      </c>
      <c r="K21" s="418">
        <f t="shared" si="0"/>
        <v>52.149532710280376</v>
      </c>
    </row>
    <row r="22" spans="1:11">
      <c r="A22" s="123"/>
      <c r="B22" s="123"/>
      <c r="C22" s="136" t="s">
        <v>1426</v>
      </c>
      <c r="D22" s="136"/>
      <c r="E22" s="185"/>
      <c r="F22" s="149" t="s">
        <v>193</v>
      </c>
      <c r="G22" s="306">
        <v>90</v>
      </c>
      <c r="H22" s="306">
        <v>78</v>
      </c>
      <c r="K22" s="418">
        <f t="shared" si="0"/>
        <v>86.666666666666671</v>
      </c>
    </row>
    <row r="23" spans="1:11">
      <c r="A23" s="123"/>
      <c r="B23" s="123"/>
      <c r="C23" s="154" t="s">
        <v>295</v>
      </c>
      <c r="D23" s="136"/>
      <c r="E23" s="186"/>
      <c r="F23" s="149" t="s">
        <v>1381</v>
      </c>
      <c r="G23" s="154"/>
      <c r="H23" s="154"/>
      <c r="K23" s="418" t="e">
        <f t="shared" si="0"/>
        <v>#DIV/0!</v>
      </c>
    </row>
    <row r="24" spans="1:11">
      <c r="A24" s="123"/>
      <c r="B24" s="123"/>
      <c r="C24" s="154" t="s">
        <v>194</v>
      </c>
      <c r="D24" s="136"/>
      <c r="E24" s="186"/>
      <c r="F24" s="149" t="s">
        <v>1340</v>
      </c>
      <c r="G24" s="154"/>
      <c r="H24" s="154"/>
      <c r="K24" s="418" t="e">
        <f t="shared" si="0"/>
        <v>#DIV/0!</v>
      </c>
    </row>
    <row r="25" spans="1:11">
      <c r="A25" s="123"/>
      <c r="B25" s="130" t="s">
        <v>195</v>
      </c>
      <c r="C25" s="131"/>
      <c r="D25" s="131"/>
      <c r="E25" s="131"/>
      <c r="F25" s="130"/>
      <c r="G25" s="308">
        <f>SUM(G26:G36)</f>
        <v>29660</v>
      </c>
      <c r="H25" s="414">
        <f>SUM(H26:H36)</f>
        <v>13962</v>
      </c>
      <c r="K25" s="418">
        <f t="shared" si="0"/>
        <v>47.073499662845585</v>
      </c>
    </row>
    <row r="26" spans="1:11">
      <c r="A26" s="123"/>
      <c r="B26" s="123"/>
      <c r="C26" s="160" t="s">
        <v>196</v>
      </c>
      <c r="D26" s="136"/>
      <c r="E26" s="185"/>
      <c r="F26" s="187" t="s">
        <v>197</v>
      </c>
      <c r="G26" s="306">
        <v>1180</v>
      </c>
      <c r="H26" s="306">
        <v>393</v>
      </c>
      <c r="K26" s="418">
        <f t="shared" si="0"/>
        <v>33.305084745762713</v>
      </c>
    </row>
    <row r="27" spans="1:11" ht="26.4">
      <c r="A27" s="123"/>
      <c r="B27" s="123"/>
      <c r="C27" s="136" t="s">
        <v>1427</v>
      </c>
      <c r="D27" s="136"/>
      <c r="E27" s="185"/>
      <c r="F27" s="149" t="s">
        <v>1673</v>
      </c>
      <c r="G27" s="306"/>
      <c r="H27" s="306"/>
      <c r="K27" s="418" t="e">
        <f t="shared" si="0"/>
        <v>#DIV/0!</v>
      </c>
    </row>
    <row r="28" spans="1:11" ht="26.4">
      <c r="A28" s="123"/>
      <c r="B28" s="123"/>
      <c r="C28" s="136" t="s">
        <v>198</v>
      </c>
      <c r="D28" s="136"/>
      <c r="E28" s="185"/>
      <c r="F28" s="149" t="s">
        <v>280</v>
      </c>
      <c r="G28" s="306">
        <v>2330</v>
      </c>
      <c r="H28" s="306">
        <v>1071</v>
      </c>
      <c r="K28" s="418">
        <f t="shared" si="0"/>
        <v>45.9656652360515</v>
      </c>
    </row>
    <row r="29" spans="1:11">
      <c r="A29" s="123"/>
      <c r="B29" s="123"/>
      <c r="C29" s="136" t="s">
        <v>199</v>
      </c>
      <c r="D29" s="136"/>
      <c r="E29" s="185"/>
      <c r="F29" s="149" t="s">
        <v>1674</v>
      </c>
      <c r="G29" s="306"/>
      <c r="H29" s="306"/>
      <c r="K29" s="418" t="e">
        <f t="shared" si="0"/>
        <v>#DIV/0!</v>
      </c>
    </row>
    <row r="30" spans="1:11">
      <c r="A30" s="123"/>
      <c r="B30" s="123"/>
      <c r="C30" s="136" t="s">
        <v>200</v>
      </c>
      <c r="D30" s="136"/>
      <c r="E30" s="185"/>
      <c r="F30" s="149" t="s">
        <v>1675</v>
      </c>
      <c r="G30" s="306">
        <v>10</v>
      </c>
      <c r="H30" s="306">
        <v>10</v>
      </c>
      <c r="K30" s="418">
        <f t="shared" si="0"/>
        <v>100</v>
      </c>
    </row>
    <row r="31" spans="1:11">
      <c r="A31" s="123"/>
      <c r="B31" s="123"/>
      <c r="C31" s="161" t="s">
        <v>201</v>
      </c>
      <c r="D31" s="136"/>
      <c r="E31" s="188"/>
      <c r="F31" s="149" t="s">
        <v>1607</v>
      </c>
      <c r="G31" s="309">
        <v>24110</v>
      </c>
      <c r="H31" s="309">
        <v>11551</v>
      </c>
      <c r="K31" s="418">
        <f t="shared" si="0"/>
        <v>47.909581086686018</v>
      </c>
    </row>
    <row r="32" spans="1:11">
      <c r="A32" s="123"/>
      <c r="B32" s="123"/>
      <c r="C32" s="136" t="s">
        <v>202</v>
      </c>
      <c r="D32" s="136"/>
      <c r="E32" s="185"/>
      <c r="F32" s="149" t="s">
        <v>203</v>
      </c>
      <c r="G32" s="306">
        <v>2020</v>
      </c>
      <c r="H32" s="306">
        <v>929</v>
      </c>
      <c r="K32" s="418">
        <f t="shared" si="0"/>
        <v>45.990099009900995</v>
      </c>
    </row>
    <row r="33" spans="1:11">
      <c r="A33" s="123"/>
      <c r="B33" s="123"/>
      <c r="C33" s="136" t="s">
        <v>247</v>
      </c>
      <c r="D33" s="136"/>
      <c r="E33" s="185"/>
      <c r="F33" s="149" t="s">
        <v>1672</v>
      </c>
      <c r="G33" s="306"/>
      <c r="H33" s="306"/>
      <c r="K33" s="418" t="e">
        <f t="shared" si="0"/>
        <v>#DIV/0!</v>
      </c>
    </row>
    <row r="34" spans="1:11">
      <c r="A34" s="123"/>
      <c r="B34" s="123"/>
      <c r="C34" s="136" t="s">
        <v>1428</v>
      </c>
      <c r="D34" s="136"/>
      <c r="E34" s="185"/>
      <c r="F34" s="149" t="s">
        <v>1557</v>
      </c>
      <c r="G34" s="306"/>
      <c r="H34" s="306"/>
      <c r="K34" s="418" t="e">
        <f t="shared" si="0"/>
        <v>#DIV/0!</v>
      </c>
    </row>
    <row r="35" spans="1:11">
      <c r="A35" s="123"/>
      <c r="B35" s="123"/>
      <c r="C35" s="136" t="s">
        <v>300</v>
      </c>
      <c r="D35" s="136"/>
      <c r="E35" s="185"/>
      <c r="F35" s="149" t="s">
        <v>1676</v>
      </c>
      <c r="G35" s="306">
        <v>10</v>
      </c>
      <c r="H35" s="306">
        <v>8</v>
      </c>
      <c r="K35" s="418">
        <f t="shared" si="0"/>
        <v>80</v>
      </c>
    </row>
    <row r="36" spans="1:11">
      <c r="A36" s="123"/>
      <c r="B36" s="123"/>
      <c r="C36" s="312" t="s">
        <v>301</v>
      </c>
      <c r="D36" s="313"/>
      <c r="E36" s="314"/>
      <c r="F36" s="315" t="s">
        <v>1724</v>
      </c>
      <c r="G36" s="310"/>
      <c r="H36" s="316"/>
      <c r="K36" s="418" t="e">
        <f t="shared" si="0"/>
        <v>#DIV/0!</v>
      </c>
    </row>
    <row r="37" spans="1:11">
      <c r="A37" s="123"/>
      <c r="B37" s="130" t="s">
        <v>204</v>
      </c>
      <c r="C37" s="131"/>
      <c r="D37" s="131"/>
      <c r="E37" s="131"/>
      <c r="F37" s="130"/>
      <c r="G37" s="308">
        <f>G38+G39</f>
        <v>1455</v>
      </c>
      <c r="H37" s="308">
        <f>H38+H39</f>
        <v>402</v>
      </c>
      <c r="K37" s="418">
        <f t="shared" si="0"/>
        <v>27.628865979381445</v>
      </c>
    </row>
    <row r="38" spans="1:11">
      <c r="A38" s="123"/>
      <c r="B38" s="123"/>
      <c r="C38" s="136" t="s">
        <v>1434</v>
      </c>
      <c r="D38" s="136"/>
      <c r="E38" s="185"/>
      <c r="F38" s="149" t="s">
        <v>312</v>
      </c>
      <c r="G38" s="306">
        <v>1315</v>
      </c>
      <c r="H38" s="139">
        <v>401</v>
      </c>
      <c r="K38" s="418">
        <f t="shared" si="0"/>
        <v>30.494296577946766</v>
      </c>
    </row>
    <row r="39" spans="1:11">
      <c r="A39" s="123"/>
      <c r="B39" s="123"/>
      <c r="C39" s="159" t="s">
        <v>1429</v>
      </c>
      <c r="D39" s="162"/>
      <c r="E39" s="162"/>
      <c r="F39" s="148" t="s">
        <v>206</v>
      </c>
      <c r="G39" s="307">
        <f>SUM(G40:G41)</f>
        <v>140</v>
      </c>
      <c r="H39" s="137">
        <f>SUM(H40:H41)</f>
        <v>1</v>
      </c>
      <c r="K39" s="418">
        <f t="shared" si="0"/>
        <v>0.7142857142857143</v>
      </c>
    </row>
    <row r="40" spans="1:11">
      <c r="A40" s="123"/>
      <c r="B40" s="123"/>
      <c r="C40" s="136"/>
      <c r="D40" s="136" t="s">
        <v>1429</v>
      </c>
      <c r="E40" s="185" t="s">
        <v>207</v>
      </c>
      <c r="F40" s="149" t="s">
        <v>208</v>
      </c>
      <c r="G40" s="306">
        <v>140</v>
      </c>
      <c r="H40" s="139">
        <v>1</v>
      </c>
      <c r="K40" s="418">
        <f t="shared" si="0"/>
        <v>0.7142857142857143</v>
      </c>
    </row>
    <row r="41" spans="1:11">
      <c r="A41" s="123"/>
      <c r="B41" s="123"/>
      <c r="C41" s="136"/>
      <c r="D41" s="136" t="s">
        <v>1429</v>
      </c>
      <c r="E41" s="185" t="s">
        <v>209</v>
      </c>
      <c r="F41" s="149" t="s">
        <v>210</v>
      </c>
      <c r="G41" s="306"/>
      <c r="H41" s="139"/>
      <c r="K41" s="418" t="e">
        <f t="shared" si="0"/>
        <v>#DIV/0!</v>
      </c>
    </row>
    <row r="42" spans="1:11">
      <c r="A42" s="123"/>
      <c r="B42" s="130" t="s">
        <v>1382</v>
      </c>
      <c r="C42" s="131"/>
      <c r="D42" s="131"/>
      <c r="E42" s="192"/>
      <c r="F42" s="189"/>
      <c r="G42" s="311">
        <v>147450</v>
      </c>
      <c r="H42" s="130">
        <v>70500</v>
      </c>
      <c r="K42" s="418">
        <f t="shared" si="0"/>
        <v>47.812817904374363</v>
      </c>
    </row>
    <row r="43" spans="1:11">
      <c r="A43" s="123"/>
      <c r="B43" s="123"/>
      <c r="G43" s="337"/>
      <c r="H43" s="142"/>
      <c r="K43" s="418" t="e">
        <f t="shared" si="0"/>
        <v>#DIV/0!</v>
      </c>
    </row>
    <row r="44" spans="1:11">
      <c r="A44" s="124" t="s">
        <v>1402</v>
      </c>
      <c r="B44" s="124"/>
      <c r="C44" s="127"/>
      <c r="D44" s="127"/>
      <c r="E44" s="235"/>
      <c r="F44" s="147"/>
      <c r="G44" s="235"/>
      <c r="H44" s="143"/>
      <c r="K44" s="418" t="e">
        <f t="shared" si="0"/>
        <v>#DIV/0!</v>
      </c>
    </row>
    <row r="45" spans="1:11">
      <c r="A45" s="4"/>
      <c r="B45" s="130" t="s">
        <v>212</v>
      </c>
      <c r="C45" s="131"/>
      <c r="D45" s="131"/>
      <c r="E45" s="131"/>
      <c r="F45" s="130"/>
      <c r="G45" s="308">
        <f>SUM(G46:G53)</f>
        <v>0</v>
      </c>
      <c r="H45" s="308">
        <f>SUM(H46:H53)</f>
        <v>0</v>
      </c>
      <c r="K45" s="418" t="e">
        <f t="shared" si="0"/>
        <v>#DIV/0!</v>
      </c>
    </row>
    <row r="46" spans="1:11">
      <c r="A46" s="4"/>
      <c r="C46" s="136" t="s">
        <v>235</v>
      </c>
      <c r="D46" s="136"/>
      <c r="E46" s="190"/>
      <c r="F46" s="149" t="s">
        <v>185</v>
      </c>
      <c r="G46" s="306"/>
      <c r="H46" s="139"/>
      <c r="K46" s="418" t="e">
        <f t="shared" si="0"/>
        <v>#DIV/0!</v>
      </c>
    </row>
    <row r="47" spans="1:11">
      <c r="A47" s="4"/>
      <c r="C47" s="136" t="s">
        <v>1430</v>
      </c>
      <c r="D47" s="136"/>
      <c r="E47" s="185"/>
      <c r="F47" s="149" t="s">
        <v>1681</v>
      </c>
      <c r="G47" s="306"/>
      <c r="H47" s="139"/>
      <c r="K47" s="418" t="e">
        <f t="shared" si="0"/>
        <v>#DIV/0!</v>
      </c>
    </row>
    <row r="48" spans="1:11">
      <c r="A48" s="4"/>
      <c r="C48" s="136" t="s">
        <v>1431</v>
      </c>
      <c r="D48" s="136"/>
      <c r="E48" s="185"/>
      <c r="F48" s="149" t="s">
        <v>213</v>
      </c>
      <c r="G48" s="306"/>
      <c r="H48" s="139"/>
      <c r="K48" s="418" t="e">
        <f t="shared" si="0"/>
        <v>#DIV/0!</v>
      </c>
    </row>
    <row r="49" spans="1:11" ht="26.4">
      <c r="A49" s="4"/>
      <c r="C49" s="136" t="s">
        <v>1432</v>
      </c>
      <c r="D49" s="136"/>
      <c r="E49" s="185"/>
      <c r="F49" s="149" t="s">
        <v>214</v>
      </c>
      <c r="G49" s="306"/>
      <c r="H49" s="139"/>
      <c r="K49" s="418" t="e">
        <f t="shared" si="0"/>
        <v>#DIV/0!</v>
      </c>
    </row>
    <row r="50" spans="1:11">
      <c r="A50" s="4"/>
      <c r="C50" s="136" t="s">
        <v>1433</v>
      </c>
      <c r="D50" s="136"/>
      <c r="E50" s="185"/>
      <c r="F50" s="149" t="s">
        <v>1682</v>
      </c>
      <c r="G50" s="306"/>
      <c r="H50" s="139"/>
      <c r="K50" s="418" t="e">
        <f t="shared" si="0"/>
        <v>#DIV/0!</v>
      </c>
    </row>
    <row r="51" spans="1:11">
      <c r="A51" s="4"/>
      <c r="C51" s="136" t="s">
        <v>1426</v>
      </c>
      <c r="D51" s="136"/>
      <c r="E51" s="185"/>
      <c r="F51" s="149" t="s">
        <v>193</v>
      </c>
      <c r="G51" s="306"/>
      <c r="H51" s="139"/>
      <c r="K51" s="418" t="e">
        <f t="shared" si="0"/>
        <v>#DIV/0!</v>
      </c>
    </row>
    <row r="52" spans="1:11">
      <c r="A52" s="4"/>
      <c r="C52" s="136" t="s">
        <v>1428</v>
      </c>
      <c r="D52" s="136"/>
      <c r="E52" s="185"/>
      <c r="F52" s="191" t="s">
        <v>1557</v>
      </c>
      <c r="G52" s="306"/>
      <c r="H52" s="139"/>
      <c r="K52" s="418" t="e">
        <f t="shared" si="0"/>
        <v>#DIV/0!</v>
      </c>
    </row>
    <row r="53" spans="1:11">
      <c r="A53" s="4"/>
      <c r="C53" s="136" t="s">
        <v>1425</v>
      </c>
      <c r="D53" s="136"/>
      <c r="E53" s="185"/>
      <c r="F53" s="149" t="s">
        <v>192</v>
      </c>
      <c r="G53" s="306"/>
      <c r="H53" s="139"/>
      <c r="K53" s="418" t="e">
        <f t="shared" si="0"/>
        <v>#DIV/0!</v>
      </c>
    </row>
    <row r="54" spans="1:11">
      <c r="A54" s="4"/>
      <c r="B54" s="130" t="s">
        <v>215</v>
      </c>
      <c r="C54" s="131"/>
      <c r="D54" s="131"/>
      <c r="E54" s="131"/>
      <c r="F54" s="130"/>
      <c r="G54" s="308">
        <f>SUM(G55:G58)</f>
        <v>545</v>
      </c>
      <c r="H54" s="308">
        <f>SUM(H55:H58)</f>
        <v>310</v>
      </c>
      <c r="K54" s="418">
        <f t="shared" si="0"/>
        <v>56.88073394495413</v>
      </c>
    </row>
    <row r="55" spans="1:11">
      <c r="A55" s="4"/>
      <c r="C55" s="136" t="s">
        <v>549</v>
      </c>
      <c r="D55" s="136"/>
      <c r="E55" s="185"/>
      <c r="F55" s="149" t="s">
        <v>216</v>
      </c>
      <c r="G55" s="306">
        <v>215</v>
      </c>
      <c r="H55" s="306">
        <v>96</v>
      </c>
      <c r="K55" s="418">
        <f t="shared" si="0"/>
        <v>44.651162790697676</v>
      </c>
    </row>
    <row r="56" spans="1:11">
      <c r="A56" s="4"/>
      <c r="C56" s="136" t="s">
        <v>550</v>
      </c>
      <c r="D56" s="136"/>
      <c r="E56" s="185"/>
      <c r="F56" s="149" t="s">
        <v>217</v>
      </c>
      <c r="G56" s="306">
        <v>205</v>
      </c>
      <c r="H56" s="306">
        <v>146</v>
      </c>
      <c r="K56" s="418">
        <f t="shared" si="0"/>
        <v>71.219512195121951</v>
      </c>
    </row>
    <row r="57" spans="1:11">
      <c r="A57" s="4"/>
      <c r="C57" s="136" t="s">
        <v>1435</v>
      </c>
      <c r="D57" s="136"/>
      <c r="E57" s="185"/>
      <c r="F57" s="149" t="s">
        <v>218</v>
      </c>
      <c r="G57" s="306">
        <v>120</v>
      </c>
      <c r="H57" s="306">
        <v>68</v>
      </c>
      <c r="K57" s="418">
        <f t="shared" si="0"/>
        <v>56.666666666666664</v>
      </c>
    </row>
    <row r="58" spans="1:11">
      <c r="A58" s="4"/>
      <c r="C58" s="136" t="s">
        <v>551</v>
      </c>
      <c r="D58" s="136"/>
      <c r="E58" s="185"/>
      <c r="F58" s="149" t="s">
        <v>219</v>
      </c>
      <c r="G58" s="306">
        <v>5</v>
      </c>
      <c r="H58" s="145"/>
      <c r="K58" s="418">
        <f t="shared" si="0"/>
        <v>0</v>
      </c>
    </row>
    <row r="59" spans="1:11">
      <c r="A59" s="4"/>
      <c r="B59" s="130" t="s">
        <v>220</v>
      </c>
      <c r="C59" s="131"/>
      <c r="D59" s="131"/>
      <c r="E59" s="131"/>
      <c r="F59" s="130"/>
      <c r="G59" s="308">
        <f>G60+G64+G65</f>
        <v>8245</v>
      </c>
      <c r="H59" s="308">
        <f>H60+H64+H65</f>
        <v>4613</v>
      </c>
      <c r="K59" s="418">
        <f t="shared" si="0"/>
        <v>55.949060036385688</v>
      </c>
    </row>
    <row r="60" spans="1:11">
      <c r="A60" s="4"/>
      <c r="C60" s="159" t="s">
        <v>536</v>
      </c>
      <c r="D60" s="163"/>
      <c r="E60" s="163"/>
      <c r="F60" s="148" t="s">
        <v>537</v>
      </c>
      <c r="G60" s="307">
        <f>SUM(G61:G63)</f>
        <v>1785</v>
      </c>
      <c r="H60" s="307">
        <f>SUM(H61:H63)</f>
        <v>1349</v>
      </c>
      <c r="K60" s="418">
        <f t="shared" si="0"/>
        <v>75.574229691876752</v>
      </c>
    </row>
    <row r="61" spans="1:11">
      <c r="A61" s="4"/>
      <c r="C61" s="136"/>
      <c r="D61" s="136" t="s">
        <v>536</v>
      </c>
      <c r="E61" s="185"/>
      <c r="F61" s="149" t="s">
        <v>221</v>
      </c>
      <c r="G61" s="306">
        <v>45</v>
      </c>
      <c r="H61" s="306">
        <v>88</v>
      </c>
      <c r="K61" s="418">
        <f t="shared" si="0"/>
        <v>195.55555555555554</v>
      </c>
    </row>
    <row r="62" spans="1:11">
      <c r="A62" s="4"/>
      <c r="C62" s="136"/>
      <c r="D62" s="136" t="s">
        <v>536</v>
      </c>
      <c r="E62" s="185"/>
      <c r="F62" s="149" t="s">
        <v>222</v>
      </c>
      <c r="G62" s="306">
        <v>270</v>
      </c>
      <c r="H62" s="306">
        <v>47</v>
      </c>
      <c r="K62" s="418">
        <f t="shared" si="0"/>
        <v>17.407407407407408</v>
      </c>
    </row>
    <row r="63" spans="1:11">
      <c r="A63" s="4"/>
      <c r="C63" s="136"/>
      <c r="D63" s="136" t="s">
        <v>536</v>
      </c>
      <c r="E63" s="185"/>
      <c r="F63" s="149" t="s">
        <v>223</v>
      </c>
      <c r="G63" s="306">
        <v>1470</v>
      </c>
      <c r="H63" s="306">
        <v>1214</v>
      </c>
      <c r="K63" s="418">
        <f t="shared" si="0"/>
        <v>82.585034013605437</v>
      </c>
    </row>
    <row r="64" spans="1:11">
      <c r="A64" s="4"/>
      <c r="C64" s="136" t="s">
        <v>1436</v>
      </c>
      <c r="D64" s="136"/>
      <c r="E64" s="185"/>
      <c r="F64" s="149" t="s">
        <v>224</v>
      </c>
      <c r="G64" s="306">
        <v>5700</v>
      </c>
      <c r="H64" s="306">
        <v>2845</v>
      </c>
      <c r="K64" s="418">
        <f t="shared" si="0"/>
        <v>49.912280701754383</v>
      </c>
    </row>
    <row r="65" spans="1:11">
      <c r="A65" s="4"/>
      <c r="C65" s="136" t="s">
        <v>1437</v>
      </c>
      <c r="D65" s="136"/>
      <c r="E65" s="185"/>
      <c r="F65" s="149" t="s">
        <v>225</v>
      </c>
      <c r="G65" s="306">
        <v>760</v>
      </c>
      <c r="H65" s="306">
        <v>419</v>
      </c>
      <c r="K65" s="418">
        <f t="shared" si="0"/>
        <v>55.131578947368418</v>
      </c>
    </row>
    <row r="66" spans="1:11">
      <c r="A66" s="4"/>
      <c r="B66" s="130" t="s">
        <v>226</v>
      </c>
      <c r="C66" s="131"/>
      <c r="D66" s="131"/>
      <c r="E66" s="192"/>
      <c r="F66" s="189"/>
      <c r="G66" s="308">
        <f>G67+G68</f>
        <v>142</v>
      </c>
      <c r="H66" s="414">
        <f>H67+H68</f>
        <v>77</v>
      </c>
      <c r="K66" s="418">
        <f t="shared" si="0"/>
        <v>54.225352112676063</v>
      </c>
    </row>
    <row r="67" spans="1:11">
      <c r="A67" s="4"/>
      <c r="C67" s="136" t="s">
        <v>1434</v>
      </c>
      <c r="D67" s="136"/>
      <c r="E67" s="185"/>
      <c r="F67" s="149" t="s">
        <v>312</v>
      </c>
      <c r="G67" s="306">
        <v>140</v>
      </c>
      <c r="H67" s="139">
        <v>76</v>
      </c>
      <c r="K67" s="418">
        <f t="shared" ref="K67:K130" si="1">+H67/G67*100</f>
        <v>54.285714285714285</v>
      </c>
    </row>
    <row r="68" spans="1:11">
      <c r="A68" s="4"/>
      <c r="C68" s="159" t="s">
        <v>1429</v>
      </c>
      <c r="D68" s="164"/>
      <c r="E68" s="164"/>
      <c r="F68" s="148" t="s">
        <v>206</v>
      </c>
      <c r="G68" s="307">
        <f>SUM(G69:G70)</f>
        <v>2</v>
      </c>
      <c r="H68" s="137">
        <f>SUM(H69:H70)</f>
        <v>1</v>
      </c>
      <c r="K68" s="418">
        <f t="shared" si="1"/>
        <v>50</v>
      </c>
    </row>
    <row r="69" spans="1:11">
      <c r="A69" s="4"/>
      <c r="C69" s="136"/>
      <c r="D69" s="136" t="s">
        <v>1429</v>
      </c>
      <c r="E69" s="185" t="s">
        <v>207</v>
      </c>
      <c r="F69" s="149" t="s">
        <v>208</v>
      </c>
      <c r="G69" s="306">
        <v>2</v>
      </c>
      <c r="H69" s="139">
        <v>1</v>
      </c>
      <c r="K69" s="418">
        <f t="shared" si="1"/>
        <v>50</v>
      </c>
    </row>
    <row r="70" spans="1:11">
      <c r="A70" s="4"/>
      <c r="C70" s="136"/>
      <c r="D70" s="136" t="s">
        <v>1429</v>
      </c>
      <c r="E70" s="185" t="s">
        <v>209</v>
      </c>
      <c r="F70" s="149" t="s">
        <v>210</v>
      </c>
      <c r="G70" s="306"/>
      <c r="H70" s="139"/>
      <c r="K70" s="418" t="e">
        <f t="shared" si="1"/>
        <v>#DIV/0!</v>
      </c>
    </row>
    <row r="71" spans="1:11">
      <c r="A71" s="4"/>
      <c r="B71" s="130" t="s">
        <v>1383</v>
      </c>
      <c r="C71" s="131"/>
      <c r="D71" s="131"/>
      <c r="E71" s="192"/>
      <c r="F71" s="189"/>
      <c r="G71" s="311">
        <v>2175</v>
      </c>
      <c r="H71" s="311">
        <v>1762</v>
      </c>
      <c r="K71" s="418">
        <f t="shared" si="1"/>
        <v>81.011494252873561</v>
      </c>
    </row>
    <row r="72" spans="1:11">
      <c r="A72" s="4"/>
      <c r="B72" s="130" t="s">
        <v>1382</v>
      </c>
      <c r="C72" s="131"/>
      <c r="D72" s="131"/>
      <c r="E72" s="192"/>
      <c r="F72" s="189"/>
      <c r="G72" s="311">
        <v>8655</v>
      </c>
      <c r="H72" s="311">
        <v>4955</v>
      </c>
      <c r="K72" s="418">
        <f t="shared" si="1"/>
        <v>57.250144425187756</v>
      </c>
    </row>
    <row r="73" spans="1:11">
      <c r="A73" s="4"/>
      <c r="B73" s="130"/>
      <c r="C73" s="131"/>
      <c r="D73" s="131"/>
      <c r="E73" s="192"/>
      <c r="F73" s="189"/>
      <c r="G73" s="311"/>
      <c r="H73" s="130"/>
      <c r="K73" s="418" t="e">
        <f t="shared" si="1"/>
        <v>#DIV/0!</v>
      </c>
    </row>
    <row r="74" spans="1:11">
      <c r="A74" s="124" t="s">
        <v>1398</v>
      </c>
      <c r="B74" s="124"/>
      <c r="C74" s="127"/>
      <c r="D74" s="127"/>
      <c r="E74" s="127"/>
      <c r="F74" s="147"/>
      <c r="G74" s="338">
        <f>G75+G95</f>
        <v>110885</v>
      </c>
      <c r="H74" s="338">
        <f>H75+H95</f>
        <v>48002</v>
      </c>
      <c r="K74" s="418">
        <f t="shared" si="1"/>
        <v>43.289894936195154</v>
      </c>
    </row>
    <row r="75" spans="1:11">
      <c r="A75" s="123"/>
      <c r="B75" s="130" t="s">
        <v>181</v>
      </c>
      <c r="C75" s="131"/>
      <c r="D75" s="131"/>
      <c r="E75" s="192"/>
      <c r="F75" s="189"/>
      <c r="G75" s="339">
        <f>G76+G83+G90+G91+G92+G93+G94</f>
        <v>13225</v>
      </c>
      <c r="H75" s="339">
        <f>H76+H83+H90+H91+H92+H93+H94</f>
        <v>2597</v>
      </c>
      <c r="K75" s="418">
        <f t="shared" si="1"/>
        <v>19.637051039697543</v>
      </c>
    </row>
    <row r="76" spans="1:11">
      <c r="A76" s="123"/>
      <c r="B76" s="123"/>
      <c r="C76" s="159" t="s">
        <v>227</v>
      </c>
      <c r="D76" s="162"/>
      <c r="E76" s="162"/>
      <c r="F76" s="148" t="s">
        <v>228</v>
      </c>
      <c r="G76" s="340">
        <f>SUM(G77:G82)</f>
        <v>7282</v>
      </c>
      <c r="H76" s="148">
        <f>SUM(H77:H82)</f>
        <v>156</v>
      </c>
      <c r="K76" s="418">
        <f t="shared" si="1"/>
        <v>2.1422686075254052</v>
      </c>
    </row>
    <row r="77" spans="1:11">
      <c r="A77" s="123"/>
      <c r="B77" s="123"/>
      <c r="C77" s="136"/>
      <c r="D77" s="136" t="s">
        <v>227</v>
      </c>
      <c r="E77" s="185"/>
      <c r="F77" s="149" t="s">
        <v>229</v>
      </c>
      <c r="G77" s="306">
        <v>1403</v>
      </c>
      <c r="H77" s="306">
        <v>21</v>
      </c>
      <c r="K77" s="418">
        <f t="shared" si="1"/>
        <v>1.4967925873129011</v>
      </c>
    </row>
    <row r="78" spans="1:11">
      <c r="A78" s="123"/>
      <c r="B78" s="123"/>
      <c r="C78" s="136"/>
      <c r="D78" s="136" t="s">
        <v>227</v>
      </c>
      <c r="E78" s="185"/>
      <c r="F78" s="149" t="s">
        <v>230</v>
      </c>
      <c r="G78" s="306">
        <v>1360</v>
      </c>
      <c r="H78" s="306">
        <v>21</v>
      </c>
      <c r="K78" s="418">
        <f t="shared" si="1"/>
        <v>1.5441176470588236</v>
      </c>
    </row>
    <row r="79" spans="1:11">
      <c r="A79" s="123"/>
      <c r="B79" s="123"/>
      <c r="C79" s="136"/>
      <c r="D79" s="136" t="s">
        <v>227</v>
      </c>
      <c r="E79" s="185"/>
      <c r="F79" s="149" t="s">
        <v>231</v>
      </c>
      <c r="G79" s="306">
        <v>1373</v>
      </c>
      <c r="H79" s="306">
        <v>11</v>
      </c>
      <c r="K79" s="418">
        <f t="shared" si="1"/>
        <v>0.80116533139111445</v>
      </c>
    </row>
    <row r="80" spans="1:11">
      <c r="A80" s="123"/>
      <c r="B80" s="123"/>
      <c r="C80" s="136"/>
      <c r="D80" s="136" t="s">
        <v>227</v>
      </c>
      <c r="E80" s="185"/>
      <c r="F80" s="149" t="s">
        <v>232</v>
      </c>
      <c r="G80" s="306">
        <v>1316</v>
      </c>
      <c r="H80" s="306">
        <v>11</v>
      </c>
      <c r="K80" s="418">
        <f t="shared" si="1"/>
        <v>0.83586626139817621</v>
      </c>
    </row>
    <row r="81" spans="1:11">
      <c r="A81" s="123"/>
      <c r="B81" s="123"/>
      <c r="C81" s="136"/>
      <c r="D81" s="136" t="s">
        <v>227</v>
      </c>
      <c r="E81" s="185"/>
      <c r="F81" s="149" t="s">
        <v>233</v>
      </c>
      <c r="G81" s="306">
        <v>942</v>
      </c>
      <c r="H81" s="306">
        <v>46</v>
      </c>
      <c r="K81" s="418">
        <f t="shared" si="1"/>
        <v>4.8832271762208075</v>
      </c>
    </row>
    <row r="82" spans="1:11">
      <c r="A82" s="123"/>
      <c r="B82" s="123"/>
      <c r="C82" s="136"/>
      <c r="D82" s="136" t="s">
        <v>227</v>
      </c>
      <c r="E82" s="185"/>
      <c r="F82" s="149" t="s">
        <v>234</v>
      </c>
      <c r="G82" s="306">
        <v>888</v>
      </c>
      <c r="H82" s="306">
        <v>46</v>
      </c>
      <c r="K82" s="418">
        <f t="shared" si="1"/>
        <v>5.1801801801801801</v>
      </c>
    </row>
    <row r="83" spans="1:11">
      <c r="A83" s="123"/>
      <c r="B83" s="123"/>
      <c r="C83" s="159" t="s">
        <v>235</v>
      </c>
      <c r="D83" s="163"/>
      <c r="E83" s="163"/>
      <c r="F83" s="148" t="s">
        <v>185</v>
      </c>
      <c r="G83" s="340">
        <f>SUM(G84:G89)</f>
        <v>18</v>
      </c>
      <c r="H83" s="148">
        <f>SUM(H84:H89)</f>
        <v>0</v>
      </c>
      <c r="K83" s="418">
        <f t="shared" si="1"/>
        <v>0</v>
      </c>
    </row>
    <row r="84" spans="1:11">
      <c r="A84" s="123"/>
      <c r="B84" s="123"/>
      <c r="C84" s="161"/>
      <c r="D84" s="136" t="s">
        <v>235</v>
      </c>
      <c r="E84" s="188"/>
      <c r="F84" s="193" t="s">
        <v>236</v>
      </c>
      <c r="G84" s="309">
        <v>3</v>
      </c>
      <c r="H84" s="138"/>
      <c r="K84" s="418">
        <f t="shared" si="1"/>
        <v>0</v>
      </c>
    </row>
    <row r="85" spans="1:11">
      <c r="A85" s="123"/>
      <c r="B85" s="123"/>
      <c r="C85" s="161"/>
      <c r="D85" s="136" t="s">
        <v>235</v>
      </c>
      <c r="E85" s="188"/>
      <c r="F85" s="193" t="s">
        <v>237</v>
      </c>
      <c r="G85" s="309">
        <v>3</v>
      </c>
      <c r="H85" s="138"/>
      <c r="K85" s="418">
        <f t="shared" si="1"/>
        <v>0</v>
      </c>
    </row>
    <row r="86" spans="1:11">
      <c r="A86" s="123"/>
      <c r="B86" s="123"/>
      <c r="C86" s="161"/>
      <c r="D86" s="136" t="s">
        <v>235</v>
      </c>
      <c r="E86" s="188"/>
      <c r="F86" s="193" t="s">
        <v>238</v>
      </c>
      <c r="G86" s="309">
        <v>3</v>
      </c>
      <c r="H86" s="138"/>
      <c r="K86" s="418">
        <f t="shared" si="1"/>
        <v>0</v>
      </c>
    </row>
    <row r="87" spans="1:11">
      <c r="A87" s="123"/>
      <c r="B87" s="123"/>
      <c r="C87" s="161"/>
      <c r="D87" s="136" t="s">
        <v>235</v>
      </c>
      <c r="E87" s="188"/>
      <c r="F87" s="193" t="s">
        <v>239</v>
      </c>
      <c r="G87" s="309">
        <v>3</v>
      </c>
      <c r="H87" s="138"/>
      <c r="K87" s="418">
        <f t="shared" si="1"/>
        <v>0</v>
      </c>
    </row>
    <row r="88" spans="1:11">
      <c r="A88" s="123"/>
      <c r="B88" s="123"/>
      <c r="C88" s="161"/>
      <c r="D88" s="136" t="s">
        <v>235</v>
      </c>
      <c r="E88" s="188"/>
      <c r="F88" s="193" t="s">
        <v>240</v>
      </c>
      <c r="G88" s="309">
        <v>3</v>
      </c>
      <c r="H88" s="138"/>
      <c r="K88" s="418">
        <f t="shared" si="1"/>
        <v>0</v>
      </c>
    </row>
    <row r="89" spans="1:11">
      <c r="A89" s="123"/>
      <c r="B89" s="123"/>
      <c r="C89" s="161"/>
      <c r="D89" s="136" t="s">
        <v>235</v>
      </c>
      <c r="E89" s="188"/>
      <c r="F89" s="193" t="s">
        <v>241</v>
      </c>
      <c r="G89" s="309">
        <v>3</v>
      </c>
      <c r="H89" s="138"/>
      <c r="K89" s="418">
        <f t="shared" si="1"/>
        <v>0</v>
      </c>
    </row>
    <row r="90" spans="1:11" ht="26.4">
      <c r="A90" s="123"/>
      <c r="B90" s="123"/>
      <c r="C90" s="136" t="s">
        <v>242</v>
      </c>
      <c r="D90" s="136"/>
      <c r="E90" s="185"/>
      <c r="F90" s="149" t="s">
        <v>188</v>
      </c>
      <c r="G90" s="306">
        <v>4190</v>
      </c>
      <c r="H90" s="306">
        <v>1800</v>
      </c>
      <c r="K90" s="418">
        <f t="shared" si="1"/>
        <v>42.959427207637226</v>
      </c>
    </row>
    <row r="91" spans="1:11" ht="52.8">
      <c r="A91" s="123"/>
      <c r="B91" s="123"/>
      <c r="C91" s="136" t="s">
        <v>243</v>
      </c>
      <c r="D91" s="136"/>
      <c r="E91" s="185" t="s">
        <v>1532</v>
      </c>
      <c r="F91" s="149" t="s">
        <v>1605</v>
      </c>
      <c r="G91" s="306">
        <v>1735</v>
      </c>
      <c r="H91" s="306">
        <v>641</v>
      </c>
      <c r="I91" s="142" t="s">
        <v>1773</v>
      </c>
      <c r="K91" s="418">
        <f t="shared" si="1"/>
        <v>36.945244956772335</v>
      </c>
    </row>
    <row r="92" spans="1:11" ht="26.4">
      <c r="A92" s="123"/>
      <c r="B92" s="123"/>
      <c r="C92" s="136" t="s">
        <v>1438</v>
      </c>
      <c r="D92" s="136"/>
      <c r="E92" s="185"/>
      <c r="F92" s="149" t="s">
        <v>1678</v>
      </c>
      <c r="G92" s="306"/>
      <c r="H92" s="306"/>
      <c r="K92" s="418" t="e">
        <f t="shared" si="1"/>
        <v>#DIV/0!</v>
      </c>
    </row>
    <row r="93" spans="1:11" ht="26.4">
      <c r="A93" s="123"/>
      <c r="B93" s="123"/>
      <c r="C93" s="136" t="s">
        <v>1439</v>
      </c>
      <c r="D93" s="136"/>
      <c r="E93" s="185"/>
      <c r="F93" s="149" t="s">
        <v>1679</v>
      </c>
      <c r="G93" s="306"/>
      <c r="H93" s="139"/>
      <c r="K93" s="418" t="e">
        <f t="shared" si="1"/>
        <v>#DIV/0!</v>
      </c>
    </row>
    <row r="94" spans="1:11" ht="39.6">
      <c r="A94" s="123"/>
      <c r="B94" s="123"/>
      <c r="C94" s="136" t="s">
        <v>1440</v>
      </c>
      <c r="D94" s="136"/>
      <c r="E94" s="185"/>
      <c r="F94" s="149" t="s">
        <v>1680</v>
      </c>
      <c r="G94" s="306"/>
      <c r="H94" s="139"/>
      <c r="K94" s="418" t="e">
        <f t="shared" si="1"/>
        <v>#DIV/0!</v>
      </c>
    </row>
    <row r="95" spans="1:11">
      <c r="A95" s="123"/>
      <c r="B95" s="130" t="s">
        <v>190</v>
      </c>
      <c r="C95" s="131"/>
      <c r="D95" s="131"/>
      <c r="E95" s="192"/>
      <c r="F95" s="189"/>
      <c r="G95" s="341">
        <f>SUM(G96:G104)</f>
        <v>97660</v>
      </c>
      <c r="H95" s="341">
        <f>SUM(H96:H104)</f>
        <v>45405</v>
      </c>
      <c r="K95" s="418">
        <f t="shared" si="1"/>
        <v>46.492934671308625</v>
      </c>
    </row>
    <row r="96" spans="1:11">
      <c r="A96" s="123"/>
      <c r="B96" s="123"/>
      <c r="C96" s="136" t="s">
        <v>244</v>
      </c>
      <c r="D96" s="185"/>
      <c r="E96" s="185"/>
      <c r="F96" s="149" t="s">
        <v>309</v>
      </c>
      <c r="G96" s="306">
        <v>63740</v>
      </c>
      <c r="H96" s="306">
        <v>31117</v>
      </c>
      <c r="K96" s="418">
        <f t="shared" si="1"/>
        <v>48.818638217759649</v>
      </c>
    </row>
    <row r="97" spans="1:11">
      <c r="A97" s="123"/>
      <c r="B97" s="123"/>
      <c r="C97" s="136" t="s">
        <v>1423</v>
      </c>
      <c r="D97" s="185"/>
      <c r="E97" s="185"/>
      <c r="F97" s="149" t="s">
        <v>310</v>
      </c>
      <c r="G97" s="306">
        <v>13500</v>
      </c>
      <c r="H97" s="306">
        <v>5907</v>
      </c>
      <c r="K97" s="418">
        <f t="shared" si="1"/>
        <v>43.755555555555553</v>
      </c>
    </row>
    <row r="98" spans="1:11" ht="26.4">
      <c r="A98" s="123"/>
      <c r="B98" s="123"/>
      <c r="C98" s="136" t="s">
        <v>245</v>
      </c>
      <c r="D98" s="136"/>
      <c r="E98" s="185"/>
      <c r="F98" s="149" t="s">
        <v>1534</v>
      </c>
      <c r="G98" s="306">
        <v>5</v>
      </c>
      <c r="H98" s="306">
        <v>6</v>
      </c>
      <c r="K98" s="418">
        <f t="shared" si="1"/>
        <v>120</v>
      </c>
    </row>
    <row r="99" spans="1:11">
      <c r="A99" s="123"/>
      <c r="B99" s="123"/>
      <c r="C99" s="154" t="s">
        <v>1424</v>
      </c>
      <c r="D99" s="136"/>
      <c r="E99" s="185"/>
      <c r="F99" s="149" t="s">
        <v>191</v>
      </c>
      <c r="G99" s="306">
        <v>5</v>
      </c>
      <c r="H99" s="306"/>
      <c r="K99" s="418">
        <f t="shared" si="1"/>
        <v>0</v>
      </c>
    </row>
    <row r="100" spans="1:11">
      <c r="A100" s="123"/>
      <c r="B100" s="123"/>
      <c r="C100" s="136" t="s">
        <v>1425</v>
      </c>
      <c r="D100" s="136"/>
      <c r="E100" s="190"/>
      <c r="F100" s="149" t="s">
        <v>192</v>
      </c>
      <c r="G100" s="306"/>
      <c r="H100" s="306"/>
      <c r="K100" s="418" t="e">
        <f t="shared" si="1"/>
        <v>#DIV/0!</v>
      </c>
    </row>
    <row r="101" spans="1:11">
      <c r="A101" s="123"/>
      <c r="B101" s="123"/>
      <c r="C101" s="136" t="s">
        <v>246</v>
      </c>
      <c r="D101" s="136"/>
      <c r="E101" s="185"/>
      <c r="F101" s="149" t="s">
        <v>1604</v>
      </c>
      <c r="G101" s="306">
        <v>20100</v>
      </c>
      <c r="H101" s="306">
        <v>8293</v>
      </c>
      <c r="K101" s="418">
        <f t="shared" si="1"/>
        <v>41.258706467661696</v>
      </c>
    </row>
    <row r="102" spans="1:11">
      <c r="A102" s="123"/>
      <c r="B102" s="123"/>
      <c r="C102" s="136" t="s">
        <v>1426</v>
      </c>
      <c r="D102" s="136"/>
      <c r="E102" s="185"/>
      <c r="F102" s="149" t="s">
        <v>193</v>
      </c>
      <c r="G102" s="306">
        <v>310</v>
      </c>
      <c r="H102" s="306">
        <v>82</v>
      </c>
      <c r="K102" s="418">
        <f t="shared" si="1"/>
        <v>26.451612903225808</v>
      </c>
    </row>
    <row r="103" spans="1:11">
      <c r="A103" s="123"/>
      <c r="B103" s="123"/>
      <c r="C103" s="154" t="s">
        <v>295</v>
      </c>
      <c r="D103" s="136"/>
      <c r="E103" s="186"/>
      <c r="F103" s="149" t="s">
        <v>1381</v>
      </c>
      <c r="G103" s="342"/>
      <c r="H103" s="157"/>
      <c r="K103" s="418" t="e">
        <f t="shared" si="1"/>
        <v>#DIV/0!</v>
      </c>
    </row>
    <row r="104" spans="1:11">
      <c r="A104" s="123"/>
      <c r="B104" s="123"/>
      <c r="C104" s="154" t="s">
        <v>194</v>
      </c>
      <c r="D104" s="136"/>
      <c r="E104" s="186"/>
      <c r="F104" s="149" t="s">
        <v>1340</v>
      </c>
      <c r="G104" s="342"/>
      <c r="H104" s="157"/>
      <c r="K104" s="418" t="e">
        <f t="shared" si="1"/>
        <v>#DIV/0!</v>
      </c>
    </row>
    <row r="105" spans="1:11">
      <c r="A105" s="123"/>
      <c r="B105" s="130" t="s">
        <v>195</v>
      </c>
      <c r="C105" s="131"/>
      <c r="D105" s="131"/>
      <c r="E105" s="192"/>
      <c r="F105" s="189"/>
      <c r="G105" s="343">
        <f>SUM(G106:G116)</f>
        <v>4515</v>
      </c>
      <c r="H105" s="343">
        <f>SUM(H106:H116)</f>
        <v>1765</v>
      </c>
      <c r="K105" s="418">
        <f t="shared" si="1"/>
        <v>39.091915836101883</v>
      </c>
    </row>
    <row r="106" spans="1:11">
      <c r="A106" s="123"/>
      <c r="B106" s="123"/>
      <c r="C106" s="166" t="s">
        <v>196</v>
      </c>
      <c r="D106" s="136"/>
      <c r="E106" s="185"/>
      <c r="F106" s="194" t="s">
        <v>197</v>
      </c>
      <c r="G106" s="306">
        <v>460</v>
      </c>
      <c r="H106" s="306">
        <v>119</v>
      </c>
      <c r="K106" s="418">
        <f t="shared" si="1"/>
        <v>25.869565217391305</v>
      </c>
    </row>
    <row r="107" spans="1:11" ht="26.4">
      <c r="A107" s="123"/>
      <c r="B107" s="123"/>
      <c r="C107" s="136" t="s">
        <v>1427</v>
      </c>
      <c r="D107" s="136"/>
      <c r="E107" s="185"/>
      <c r="F107" s="149" t="s">
        <v>1673</v>
      </c>
      <c r="G107" s="306"/>
      <c r="H107" s="306"/>
      <c r="K107" s="418" t="e">
        <f t="shared" si="1"/>
        <v>#DIV/0!</v>
      </c>
    </row>
    <row r="108" spans="1:11" ht="26.4">
      <c r="A108" s="123"/>
      <c r="B108" s="123"/>
      <c r="C108" s="136" t="s">
        <v>198</v>
      </c>
      <c r="D108" s="136"/>
      <c r="E108" s="185"/>
      <c r="F108" s="149" t="s">
        <v>280</v>
      </c>
      <c r="G108" s="306">
        <v>955</v>
      </c>
      <c r="H108" s="306">
        <v>499</v>
      </c>
      <c r="K108" s="418">
        <f t="shared" si="1"/>
        <v>52.251308900523561</v>
      </c>
    </row>
    <row r="109" spans="1:11">
      <c r="A109" s="123"/>
      <c r="B109" s="123"/>
      <c r="C109" s="136" t="s">
        <v>199</v>
      </c>
      <c r="D109" s="136"/>
      <c r="E109" s="185"/>
      <c r="F109" s="149" t="s">
        <v>1674</v>
      </c>
      <c r="G109" s="306"/>
      <c r="H109" s="306"/>
      <c r="K109" s="418" t="e">
        <f t="shared" si="1"/>
        <v>#DIV/0!</v>
      </c>
    </row>
    <row r="110" spans="1:11">
      <c r="A110" s="123"/>
      <c r="B110" s="123"/>
      <c r="C110" s="136" t="s">
        <v>200</v>
      </c>
      <c r="D110" s="136"/>
      <c r="E110" s="185"/>
      <c r="F110" s="149" t="s">
        <v>1675</v>
      </c>
      <c r="G110" s="306">
        <v>55</v>
      </c>
      <c r="H110" s="306">
        <v>15</v>
      </c>
      <c r="K110" s="418">
        <f t="shared" si="1"/>
        <v>27.27272727272727</v>
      </c>
    </row>
    <row r="111" spans="1:11">
      <c r="A111" s="123"/>
      <c r="B111" s="123"/>
      <c r="C111" s="161" t="s">
        <v>201</v>
      </c>
      <c r="D111" s="136"/>
      <c r="E111" s="188"/>
      <c r="F111" s="149" t="s">
        <v>1607</v>
      </c>
      <c r="G111" s="309">
        <v>2190</v>
      </c>
      <c r="H111" s="309">
        <v>726</v>
      </c>
      <c r="K111" s="418">
        <f t="shared" si="1"/>
        <v>33.150684931506852</v>
      </c>
    </row>
    <row r="112" spans="1:11">
      <c r="A112" s="123"/>
      <c r="B112" s="123"/>
      <c r="C112" s="136" t="s">
        <v>202</v>
      </c>
      <c r="D112" s="136"/>
      <c r="E112" s="185"/>
      <c r="F112" s="149" t="s">
        <v>203</v>
      </c>
      <c r="G112" s="306">
        <v>765</v>
      </c>
      <c r="H112" s="306">
        <v>386</v>
      </c>
      <c r="K112" s="418">
        <f t="shared" si="1"/>
        <v>50.457516339869279</v>
      </c>
    </row>
    <row r="113" spans="1:11">
      <c r="A113" s="123"/>
      <c r="B113" s="123"/>
      <c r="C113" s="136" t="s">
        <v>247</v>
      </c>
      <c r="D113" s="136"/>
      <c r="E113" s="185"/>
      <c r="F113" s="149" t="s">
        <v>1672</v>
      </c>
      <c r="G113" s="306"/>
      <c r="H113" s="306"/>
      <c r="K113" s="418" t="e">
        <f t="shared" si="1"/>
        <v>#DIV/0!</v>
      </c>
    </row>
    <row r="114" spans="1:11">
      <c r="A114" s="123"/>
      <c r="B114" s="123"/>
      <c r="C114" s="136" t="s">
        <v>300</v>
      </c>
      <c r="D114" s="136"/>
      <c r="E114" s="185"/>
      <c r="F114" s="149" t="s">
        <v>1676</v>
      </c>
      <c r="G114" s="306">
        <v>15</v>
      </c>
      <c r="H114" s="306">
        <v>9</v>
      </c>
      <c r="K114" s="418">
        <f t="shared" si="1"/>
        <v>60</v>
      </c>
    </row>
    <row r="115" spans="1:11">
      <c r="A115" s="123"/>
      <c r="B115" s="123"/>
      <c r="C115" s="136" t="s">
        <v>1428</v>
      </c>
      <c r="D115" s="136"/>
      <c r="E115" s="185"/>
      <c r="F115" s="149" t="s">
        <v>1557</v>
      </c>
      <c r="G115" s="306">
        <v>75</v>
      </c>
      <c r="H115" s="306">
        <v>11</v>
      </c>
      <c r="K115" s="418">
        <f t="shared" si="1"/>
        <v>14.666666666666666</v>
      </c>
    </row>
    <row r="116" spans="1:11">
      <c r="A116" s="123"/>
      <c r="B116" s="123"/>
      <c r="C116" s="317" t="s">
        <v>301</v>
      </c>
      <c r="D116" s="313"/>
      <c r="E116" s="314"/>
      <c r="F116" s="318" t="s">
        <v>1724</v>
      </c>
      <c r="G116" s="310"/>
      <c r="H116" s="316"/>
      <c r="K116" s="418" t="e">
        <f t="shared" si="1"/>
        <v>#DIV/0!</v>
      </c>
    </row>
    <row r="117" spans="1:11">
      <c r="A117" s="123"/>
      <c r="B117" s="130" t="s">
        <v>204</v>
      </c>
      <c r="C117" s="131"/>
      <c r="D117" s="131"/>
      <c r="E117" s="192"/>
      <c r="F117" s="189"/>
      <c r="G117" s="343">
        <f>G118+G119</f>
        <v>270</v>
      </c>
      <c r="H117" s="343">
        <f>H118+H119</f>
        <v>28</v>
      </c>
      <c r="K117" s="418">
        <f t="shared" si="1"/>
        <v>10.37037037037037</v>
      </c>
    </row>
    <row r="118" spans="1:11">
      <c r="A118" s="123"/>
      <c r="B118" s="123"/>
      <c r="C118" s="136" t="s">
        <v>1434</v>
      </c>
      <c r="D118" s="136"/>
      <c r="E118" s="136"/>
      <c r="F118" s="139" t="s">
        <v>312</v>
      </c>
      <c r="G118" s="306">
        <v>230</v>
      </c>
      <c r="H118" s="139">
        <v>24</v>
      </c>
      <c r="K118" s="418">
        <f t="shared" si="1"/>
        <v>10.434782608695652</v>
      </c>
    </row>
    <row r="119" spans="1:11">
      <c r="A119" s="123"/>
      <c r="B119" s="123"/>
      <c r="C119" s="159" t="s">
        <v>1429</v>
      </c>
      <c r="D119" s="159"/>
      <c r="E119" s="159"/>
      <c r="F119" s="137" t="s">
        <v>206</v>
      </c>
      <c r="G119" s="307">
        <f>SUM(G120:G121)</f>
        <v>40</v>
      </c>
      <c r="H119" s="307">
        <f>SUM(H120:H121)</f>
        <v>4</v>
      </c>
      <c r="K119" s="418">
        <f t="shared" si="1"/>
        <v>10</v>
      </c>
    </row>
    <row r="120" spans="1:11">
      <c r="A120" s="123"/>
      <c r="B120" s="123"/>
      <c r="C120" s="136"/>
      <c r="D120" s="136" t="s">
        <v>1429</v>
      </c>
      <c r="E120" s="136" t="s">
        <v>207</v>
      </c>
      <c r="F120" s="139" t="s">
        <v>208</v>
      </c>
      <c r="G120" s="306">
        <v>40</v>
      </c>
      <c r="H120" s="139">
        <v>4</v>
      </c>
      <c r="K120" s="418">
        <f t="shared" si="1"/>
        <v>10</v>
      </c>
    </row>
    <row r="121" spans="1:11">
      <c r="A121" s="123"/>
      <c r="B121" s="123"/>
      <c r="C121" s="136"/>
      <c r="D121" s="136" t="s">
        <v>1429</v>
      </c>
      <c r="E121" s="136" t="s">
        <v>209</v>
      </c>
      <c r="F121" s="139" t="s">
        <v>210</v>
      </c>
      <c r="G121" s="306"/>
      <c r="H121" s="139"/>
      <c r="K121" s="418" t="e">
        <f t="shared" si="1"/>
        <v>#DIV/0!</v>
      </c>
    </row>
    <row r="122" spans="1:11">
      <c r="A122" s="123"/>
      <c r="B122" s="130" t="s">
        <v>1382</v>
      </c>
      <c r="C122" s="131"/>
      <c r="D122" s="131"/>
      <c r="E122" s="192"/>
      <c r="F122" s="189"/>
      <c r="G122" s="311">
        <v>110550</v>
      </c>
      <c r="H122" s="130">
        <v>49626</v>
      </c>
      <c r="K122" s="418">
        <f t="shared" si="1"/>
        <v>44.890094979647216</v>
      </c>
    </row>
    <row r="123" spans="1:11">
      <c r="A123" s="123"/>
      <c r="B123" s="123"/>
      <c r="F123" s="142"/>
      <c r="G123" s="337"/>
      <c r="H123" s="142"/>
      <c r="K123" s="418" t="e">
        <f t="shared" si="1"/>
        <v>#DIV/0!</v>
      </c>
    </row>
    <row r="124" spans="1:11">
      <c r="A124" s="124" t="s">
        <v>1399</v>
      </c>
      <c r="B124" s="124"/>
      <c r="C124" s="127"/>
      <c r="D124" s="127"/>
      <c r="E124" s="235"/>
      <c r="F124" s="144"/>
      <c r="G124" s="235"/>
      <c r="H124" s="143"/>
      <c r="K124" s="418" t="e">
        <f t="shared" si="1"/>
        <v>#DIV/0!</v>
      </c>
    </row>
    <row r="125" spans="1:11">
      <c r="A125" s="123"/>
      <c r="B125" s="130" t="s">
        <v>204</v>
      </c>
      <c r="C125" s="131"/>
      <c r="D125" s="131"/>
      <c r="E125" s="131"/>
      <c r="F125" s="130"/>
      <c r="G125" s="344">
        <f>G126+G131+G139</f>
        <v>515</v>
      </c>
      <c r="H125" s="344">
        <f>H126+H131+H139</f>
        <v>136</v>
      </c>
      <c r="K125" s="418">
        <f t="shared" si="1"/>
        <v>26.407766990291265</v>
      </c>
    </row>
    <row r="126" spans="1:11">
      <c r="A126" s="123"/>
      <c r="B126" s="123"/>
      <c r="C126" s="159" t="s">
        <v>1434</v>
      </c>
      <c r="D126" s="159"/>
      <c r="E126" s="159"/>
      <c r="F126" s="137" t="s">
        <v>312</v>
      </c>
      <c r="G126" s="307">
        <f>SUM(G127:G130)</f>
        <v>515</v>
      </c>
      <c r="H126" s="137">
        <f>SUM(H127:H130)</f>
        <v>136</v>
      </c>
      <c r="K126" s="418">
        <f t="shared" si="1"/>
        <v>26.407766990291265</v>
      </c>
    </row>
    <row r="127" spans="1:11">
      <c r="A127" s="123"/>
      <c r="B127" s="123"/>
      <c r="C127" s="136"/>
      <c r="D127" s="136" t="s">
        <v>1434</v>
      </c>
      <c r="E127" s="195"/>
      <c r="F127" s="139" t="s">
        <v>248</v>
      </c>
      <c r="G127" s="306"/>
      <c r="H127" s="139"/>
      <c r="K127" s="418" t="e">
        <f t="shared" si="1"/>
        <v>#DIV/0!</v>
      </c>
    </row>
    <row r="128" spans="1:11">
      <c r="A128" s="123"/>
      <c r="B128" s="123"/>
      <c r="C128" s="136"/>
      <c r="D128" s="136" t="s">
        <v>1434</v>
      </c>
      <c r="E128" s="195"/>
      <c r="F128" s="139" t="s">
        <v>249</v>
      </c>
      <c r="G128" s="306"/>
      <c r="H128" s="139"/>
      <c r="K128" s="418" t="e">
        <f t="shared" si="1"/>
        <v>#DIV/0!</v>
      </c>
    </row>
    <row r="129" spans="1:11">
      <c r="A129" s="123"/>
      <c r="B129" s="123"/>
      <c r="C129" s="136"/>
      <c r="D129" s="136" t="s">
        <v>1434</v>
      </c>
      <c r="E129" s="195"/>
      <c r="F129" s="139" t="s">
        <v>250</v>
      </c>
      <c r="G129" s="306">
        <v>50</v>
      </c>
      <c r="H129" s="306">
        <v>37</v>
      </c>
      <c r="K129" s="418">
        <f t="shared" si="1"/>
        <v>74</v>
      </c>
    </row>
    <row r="130" spans="1:11">
      <c r="A130" s="123"/>
      <c r="B130" s="123"/>
      <c r="C130" s="136"/>
      <c r="D130" s="136" t="s">
        <v>1434</v>
      </c>
      <c r="E130" s="195"/>
      <c r="F130" s="139" t="s">
        <v>251</v>
      </c>
      <c r="G130" s="306">
        <v>465</v>
      </c>
      <c r="H130" s="306">
        <v>99</v>
      </c>
      <c r="K130" s="418">
        <f t="shared" si="1"/>
        <v>21.29032258064516</v>
      </c>
    </row>
    <row r="131" spans="1:11">
      <c r="A131" s="123"/>
      <c r="B131" s="123"/>
      <c r="C131" s="159" t="s">
        <v>1429</v>
      </c>
      <c r="D131" s="159"/>
      <c r="E131" s="159"/>
      <c r="F131" s="137" t="s">
        <v>206</v>
      </c>
      <c r="G131" s="307">
        <f>SUM(G132:G133)</f>
        <v>0</v>
      </c>
      <c r="H131" s="137">
        <f>SUM(H132:H133)</f>
        <v>0</v>
      </c>
      <c r="K131" s="418" t="e">
        <f t="shared" ref="K131:K194" si="2">+H131/G131*100</f>
        <v>#DIV/0!</v>
      </c>
    </row>
    <row r="132" spans="1:11">
      <c r="A132" s="123"/>
      <c r="B132" s="123"/>
      <c r="C132" s="136"/>
      <c r="D132" s="136" t="s">
        <v>1429</v>
      </c>
      <c r="E132" s="136" t="s">
        <v>207</v>
      </c>
      <c r="F132" s="139" t="s">
        <v>208</v>
      </c>
      <c r="G132" s="306"/>
      <c r="H132" s="139"/>
      <c r="K132" s="418" t="e">
        <f t="shared" si="2"/>
        <v>#DIV/0!</v>
      </c>
    </row>
    <row r="133" spans="1:11">
      <c r="A133" s="123"/>
      <c r="B133" s="123"/>
      <c r="C133" s="136"/>
      <c r="D133" s="136" t="s">
        <v>1429</v>
      </c>
      <c r="E133" s="136" t="s">
        <v>209</v>
      </c>
      <c r="F133" s="139" t="s">
        <v>210</v>
      </c>
      <c r="G133" s="306"/>
      <c r="H133" s="139"/>
      <c r="K133" s="418" t="e">
        <f t="shared" si="2"/>
        <v>#DIV/0!</v>
      </c>
    </row>
    <row r="134" spans="1:11">
      <c r="A134" s="123"/>
      <c r="B134" s="130" t="s">
        <v>215</v>
      </c>
      <c r="C134" s="131"/>
      <c r="D134" s="131"/>
      <c r="E134" s="131"/>
      <c r="F134" s="130"/>
      <c r="G134" s="308">
        <f>SUM(G135:G138)</f>
        <v>505</v>
      </c>
      <c r="H134" s="308">
        <f>SUM(H135:H138)</f>
        <v>190</v>
      </c>
      <c r="K134" s="418">
        <f t="shared" si="2"/>
        <v>37.623762376237622</v>
      </c>
    </row>
    <row r="135" spans="1:11">
      <c r="A135" s="123"/>
      <c r="B135" s="123"/>
      <c r="C135" s="136" t="s">
        <v>549</v>
      </c>
      <c r="D135" s="136"/>
      <c r="E135" s="185"/>
      <c r="F135" s="149" t="s">
        <v>216</v>
      </c>
      <c r="G135" s="306">
        <v>120</v>
      </c>
      <c r="H135" s="306">
        <v>40</v>
      </c>
      <c r="K135" s="418">
        <f t="shared" si="2"/>
        <v>33.333333333333329</v>
      </c>
    </row>
    <row r="136" spans="1:11">
      <c r="A136" s="123"/>
      <c r="B136" s="123"/>
      <c r="C136" s="136" t="s">
        <v>550</v>
      </c>
      <c r="D136" s="136"/>
      <c r="E136" s="185"/>
      <c r="F136" s="149" t="s">
        <v>217</v>
      </c>
      <c r="G136" s="306">
        <v>370</v>
      </c>
      <c r="H136" s="306">
        <v>143</v>
      </c>
      <c r="K136" s="418">
        <f t="shared" si="2"/>
        <v>38.648648648648646</v>
      </c>
    </row>
    <row r="137" spans="1:11">
      <c r="A137" s="123"/>
      <c r="B137" s="123"/>
      <c r="C137" s="154" t="s">
        <v>1435</v>
      </c>
      <c r="D137" s="136"/>
      <c r="E137" s="186"/>
      <c r="F137" s="196" t="s">
        <v>218</v>
      </c>
      <c r="G137" s="345"/>
      <c r="H137" s="345"/>
      <c r="K137" s="418" t="e">
        <f t="shared" si="2"/>
        <v>#DIV/0!</v>
      </c>
    </row>
    <row r="138" spans="1:11">
      <c r="A138" s="123"/>
      <c r="B138" s="123"/>
      <c r="C138" s="136" t="s">
        <v>551</v>
      </c>
      <c r="D138" s="136"/>
      <c r="E138" s="185"/>
      <c r="F138" s="149" t="s">
        <v>219</v>
      </c>
      <c r="G138" s="306">
        <v>15</v>
      </c>
      <c r="H138" s="306">
        <v>7</v>
      </c>
      <c r="K138" s="418">
        <f t="shared" si="2"/>
        <v>46.666666666666664</v>
      </c>
    </row>
    <row r="139" spans="1:11">
      <c r="A139" s="123"/>
      <c r="B139" s="130" t="s">
        <v>226</v>
      </c>
      <c r="C139" s="131"/>
      <c r="D139" s="131"/>
      <c r="E139" s="131"/>
      <c r="F139" s="130"/>
      <c r="G139" s="311">
        <f>G140+G141</f>
        <v>0</v>
      </c>
      <c r="H139" s="311">
        <f>H140+H141</f>
        <v>0</v>
      </c>
      <c r="K139" s="418" t="e">
        <f t="shared" si="2"/>
        <v>#DIV/0!</v>
      </c>
    </row>
    <row r="140" spans="1:11">
      <c r="A140" s="123"/>
      <c r="B140" s="123"/>
      <c r="C140" s="154" t="s">
        <v>1434</v>
      </c>
      <c r="D140" s="136"/>
      <c r="E140" s="154"/>
      <c r="F140" s="141" t="s">
        <v>312</v>
      </c>
      <c r="G140" s="345"/>
      <c r="H140" s="141"/>
      <c r="K140" s="418" t="e">
        <f t="shared" si="2"/>
        <v>#DIV/0!</v>
      </c>
    </row>
    <row r="141" spans="1:11">
      <c r="A141" s="123"/>
      <c r="B141" s="123"/>
      <c r="C141" s="154" t="s">
        <v>1429</v>
      </c>
      <c r="D141" s="136"/>
      <c r="E141" s="154"/>
      <c r="F141" s="141" t="s">
        <v>206</v>
      </c>
      <c r="G141" s="345"/>
      <c r="H141" s="141"/>
      <c r="K141" s="418" t="e">
        <f t="shared" si="2"/>
        <v>#DIV/0!</v>
      </c>
    </row>
    <row r="142" spans="1:11">
      <c r="A142" s="123"/>
      <c r="B142" s="130" t="s">
        <v>1383</v>
      </c>
      <c r="C142" s="131"/>
      <c r="D142" s="131"/>
      <c r="E142" s="131"/>
      <c r="F142" s="130"/>
      <c r="G142" s="311">
        <v>281</v>
      </c>
      <c r="H142" s="130">
        <v>134</v>
      </c>
      <c r="K142" s="418">
        <f t="shared" si="2"/>
        <v>47.686832740213525</v>
      </c>
    </row>
    <row r="143" spans="1:11">
      <c r="A143" s="123"/>
      <c r="B143" s="130" t="s">
        <v>1382</v>
      </c>
      <c r="C143" s="131"/>
      <c r="D143" s="131"/>
      <c r="E143" s="131"/>
      <c r="F143" s="130"/>
      <c r="G143" s="311">
        <v>726</v>
      </c>
      <c r="H143" s="130">
        <v>287</v>
      </c>
      <c r="K143" s="418">
        <f t="shared" si="2"/>
        <v>39.531680440771346</v>
      </c>
    </row>
    <row r="144" spans="1:11">
      <c r="A144" s="123"/>
      <c r="B144" s="130"/>
      <c r="C144" s="131"/>
      <c r="D144" s="131"/>
      <c r="E144" s="131"/>
      <c r="F144" s="130"/>
      <c r="G144" s="131"/>
      <c r="H144" s="130"/>
      <c r="K144" s="418" t="e">
        <f t="shared" si="2"/>
        <v>#DIV/0!</v>
      </c>
    </row>
    <row r="145" spans="1:11">
      <c r="A145" s="124" t="s">
        <v>1400</v>
      </c>
      <c r="B145" s="124"/>
      <c r="C145" s="127"/>
      <c r="D145" s="127"/>
      <c r="E145" s="127"/>
      <c r="F145" s="147"/>
      <c r="G145" s="346">
        <f>G146+G166</f>
        <v>85728</v>
      </c>
      <c r="H145" s="346">
        <f>H146+H166</f>
        <v>24797</v>
      </c>
      <c r="K145" s="418">
        <f t="shared" si="2"/>
        <v>28.925205300485256</v>
      </c>
    </row>
    <row r="146" spans="1:11">
      <c r="A146" s="123"/>
      <c r="B146" s="130" t="s">
        <v>181</v>
      </c>
      <c r="C146" s="131"/>
      <c r="D146" s="131"/>
      <c r="E146" s="131"/>
      <c r="F146" s="130"/>
      <c r="G146" s="347">
        <f>G147+G148+G149+G150+G151+G152+G153+G154+G155+G156+G159+G160+G161+G162+G165</f>
        <v>58048</v>
      </c>
      <c r="H146" s="347">
        <f>H147+H148+H149+H150+H151+H152+H153+H154+H155+H156+H159+H160+H161+H162+H165</f>
        <v>15329</v>
      </c>
      <c r="K146" s="418">
        <f t="shared" si="2"/>
        <v>26.407455898566703</v>
      </c>
    </row>
    <row r="147" spans="1:11">
      <c r="A147" s="123"/>
      <c r="B147" s="123"/>
      <c r="C147" s="136" t="s">
        <v>252</v>
      </c>
      <c r="D147" s="136"/>
      <c r="E147" s="185"/>
      <c r="F147" s="149" t="s">
        <v>1683</v>
      </c>
      <c r="G147" s="306">
        <v>5500</v>
      </c>
      <c r="H147" s="306">
        <v>2526</v>
      </c>
      <c r="K147" s="418">
        <f t="shared" si="2"/>
        <v>45.927272727272729</v>
      </c>
    </row>
    <row r="148" spans="1:11">
      <c r="A148" s="123"/>
      <c r="B148" s="123"/>
      <c r="C148" s="136" t="s">
        <v>1442</v>
      </c>
      <c r="D148" s="136"/>
      <c r="E148" s="185"/>
      <c r="F148" s="149" t="s">
        <v>1654</v>
      </c>
      <c r="G148" s="306">
        <v>4454</v>
      </c>
      <c r="H148" s="306"/>
      <c r="K148" s="418">
        <f t="shared" si="2"/>
        <v>0</v>
      </c>
    </row>
    <row r="149" spans="1:11">
      <c r="A149" s="123"/>
      <c r="B149" s="123"/>
      <c r="C149" s="136" t="s">
        <v>1443</v>
      </c>
      <c r="D149" s="136"/>
      <c r="E149" s="185"/>
      <c r="F149" s="149" t="s">
        <v>1609</v>
      </c>
      <c r="G149" s="306">
        <v>4454</v>
      </c>
      <c r="H149" s="306">
        <v>177</v>
      </c>
      <c r="K149" s="418">
        <f t="shared" si="2"/>
        <v>3.9739559946115852</v>
      </c>
    </row>
    <row r="150" spans="1:11" ht="26.4">
      <c r="A150" s="123"/>
      <c r="B150" s="123"/>
      <c r="C150" s="136" t="s">
        <v>1444</v>
      </c>
      <c r="D150" s="136"/>
      <c r="E150" s="185"/>
      <c r="F150" s="149" t="s">
        <v>1653</v>
      </c>
      <c r="G150" s="306">
        <v>3555</v>
      </c>
      <c r="H150" s="306"/>
      <c r="K150" s="418">
        <f t="shared" si="2"/>
        <v>0</v>
      </c>
    </row>
    <row r="151" spans="1:11">
      <c r="A151" s="123"/>
      <c r="B151" s="123"/>
      <c r="C151" s="136" t="s">
        <v>1445</v>
      </c>
      <c r="D151" s="136"/>
      <c r="E151" s="185"/>
      <c r="F151" s="149" t="s">
        <v>1664</v>
      </c>
      <c r="G151" s="306">
        <v>4443</v>
      </c>
      <c r="H151" s="306"/>
      <c r="K151" s="418">
        <f t="shared" si="2"/>
        <v>0</v>
      </c>
    </row>
    <row r="152" spans="1:11" ht="26.4">
      <c r="A152" s="123"/>
      <c r="B152" s="123"/>
      <c r="C152" s="136" t="s">
        <v>1446</v>
      </c>
      <c r="D152" s="136"/>
      <c r="E152" s="185"/>
      <c r="F152" s="149" t="s">
        <v>1684</v>
      </c>
      <c r="G152" s="306">
        <v>4443</v>
      </c>
      <c r="H152" s="306">
        <v>1058</v>
      </c>
      <c r="K152" s="418">
        <f t="shared" si="2"/>
        <v>23.812739140220572</v>
      </c>
    </row>
    <row r="153" spans="1:11" ht="26.4">
      <c r="A153" s="123"/>
      <c r="B153" s="123"/>
      <c r="C153" s="136" t="s">
        <v>1447</v>
      </c>
      <c r="D153" s="136"/>
      <c r="E153" s="185"/>
      <c r="F153" s="149" t="s">
        <v>1690</v>
      </c>
      <c r="G153" s="306">
        <v>6249</v>
      </c>
      <c r="H153" s="306"/>
      <c r="K153" s="418">
        <f t="shared" si="2"/>
        <v>0</v>
      </c>
    </row>
    <row r="154" spans="1:11">
      <c r="A154" s="123"/>
      <c r="B154" s="123"/>
      <c r="C154" s="136" t="s">
        <v>253</v>
      </c>
      <c r="D154" s="136"/>
      <c r="E154" s="185"/>
      <c r="F154" s="149" t="s">
        <v>254</v>
      </c>
      <c r="G154" s="306">
        <v>1650</v>
      </c>
      <c r="H154" s="306">
        <v>556</v>
      </c>
      <c r="K154" s="418">
        <f t="shared" si="2"/>
        <v>33.696969696969695</v>
      </c>
    </row>
    <row r="155" spans="1:11">
      <c r="A155" s="123"/>
      <c r="B155" s="123"/>
      <c r="C155" s="136" t="s">
        <v>1448</v>
      </c>
      <c r="D155" s="136"/>
      <c r="E155" s="185"/>
      <c r="F155" s="149" t="s">
        <v>255</v>
      </c>
      <c r="G155" s="306">
        <v>2300</v>
      </c>
      <c r="H155" s="306">
        <v>1053</v>
      </c>
      <c r="K155" s="418">
        <f t="shared" si="2"/>
        <v>45.782608695652172</v>
      </c>
    </row>
    <row r="156" spans="1:11">
      <c r="A156" s="123"/>
      <c r="B156" s="123"/>
      <c r="C156" s="159" t="s">
        <v>256</v>
      </c>
      <c r="D156" s="164"/>
      <c r="E156" s="164"/>
      <c r="F156" s="148" t="s">
        <v>257</v>
      </c>
      <c r="G156" s="348">
        <f>SUM(G157:G158)</f>
        <v>2630</v>
      </c>
      <c r="H156" s="137">
        <f>SUM(H157:H158)</f>
        <v>1967</v>
      </c>
      <c r="K156" s="418">
        <f t="shared" si="2"/>
        <v>74.790874524714837</v>
      </c>
    </row>
    <row r="157" spans="1:11">
      <c r="A157" s="123"/>
      <c r="B157" s="123"/>
      <c r="C157" s="136"/>
      <c r="D157" s="136" t="s">
        <v>256</v>
      </c>
      <c r="E157" s="185" t="s">
        <v>258</v>
      </c>
      <c r="F157" s="149" t="s">
        <v>259</v>
      </c>
      <c r="G157" s="306">
        <v>1930</v>
      </c>
      <c r="H157" s="306">
        <v>1158</v>
      </c>
      <c r="K157" s="418">
        <f t="shared" si="2"/>
        <v>60</v>
      </c>
    </row>
    <row r="158" spans="1:11">
      <c r="A158" s="123"/>
      <c r="B158" s="123"/>
      <c r="C158" s="136"/>
      <c r="D158" s="136" t="s">
        <v>256</v>
      </c>
      <c r="E158" s="185" t="s">
        <v>207</v>
      </c>
      <c r="F158" s="149" t="s">
        <v>260</v>
      </c>
      <c r="G158" s="306">
        <v>700</v>
      </c>
      <c r="H158" s="306">
        <v>809</v>
      </c>
      <c r="K158" s="418">
        <f t="shared" si="2"/>
        <v>115.57142857142857</v>
      </c>
    </row>
    <row r="159" spans="1:11">
      <c r="A159" s="123"/>
      <c r="B159" s="123"/>
      <c r="C159" s="185" t="s">
        <v>261</v>
      </c>
      <c r="D159" s="185"/>
      <c r="E159" s="185"/>
      <c r="F159" s="149" t="s">
        <v>262</v>
      </c>
      <c r="G159" s="306">
        <v>11580</v>
      </c>
      <c r="H159" s="306">
        <v>6421</v>
      </c>
      <c r="K159" s="418">
        <f t="shared" si="2"/>
        <v>55.44905008635579</v>
      </c>
    </row>
    <row r="160" spans="1:11">
      <c r="A160" s="123"/>
      <c r="B160" s="123"/>
      <c r="C160" s="136" t="s">
        <v>1449</v>
      </c>
      <c r="D160" s="136"/>
      <c r="E160" s="185"/>
      <c r="F160" s="149" t="s">
        <v>263</v>
      </c>
      <c r="G160" s="306">
        <v>500</v>
      </c>
      <c r="H160" s="306">
        <v>154</v>
      </c>
      <c r="K160" s="418">
        <f t="shared" si="2"/>
        <v>30.8</v>
      </c>
    </row>
    <row r="161" spans="1:11">
      <c r="A161" s="123"/>
      <c r="B161" s="123"/>
      <c r="C161" s="136" t="s">
        <v>1450</v>
      </c>
      <c r="D161" s="136"/>
      <c r="E161" s="185"/>
      <c r="F161" s="149" t="s">
        <v>1610</v>
      </c>
      <c r="G161" s="306">
        <v>500</v>
      </c>
      <c r="H161" s="306">
        <v>152</v>
      </c>
      <c r="K161" s="418">
        <f t="shared" si="2"/>
        <v>30.4</v>
      </c>
    </row>
    <row r="162" spans="1:11">
      <c r="A162" s="123"/>
      <c r="B162" s="123"/>
      <c r="C162" s="159" t="s">
        <v>1441</v>
      </c>
      <c r="D162" s="162"/>
      <c r="E162" s="162"/>
      <c r="F162" s="148" t="s">
        <v>264</v>
      </c>
      <c r="G162" s="348">
        <f>SUM(G163:G164)</f>
        <v>3860</v>
      </c>
      <c r="H162" s="137">
        <f>SUM(H163:H164)</f>
        <v>415</v>
      </c>
      <c r="K162" s="418">
        <f t="shared" si="2"/>
        <v>10.751295336787564</v>
      </c>
    </row>
    <row r="163" spans="1:11">
      <c r="A163" s="123"/>
      <c r="B163" s="123"/>
      <c r="C163" s="136"/>
      <c r="D163" s="136" t="s">
        <v>1441</v>
      </c>
      <c r="E163" s="185" t="s">
        <v>207</v>
      </c>
      <c r="F163" s="149" t="s">
        <v>265</v>
      </c>
      <c r="G163" s="306">
        <v>1930</v>
      </c>
      <c r="H163" s="306">
        <v>411</v>
      </c>
      <c r="K163" s="418">
        <f t="shared" si="2"/>
        <v>21.295336787564768</v>
      </c>
    </row>
    <row r="164" spans="1:11">
      <c r="A164" s="123"/>
      <c r="B164" s="123"/>
      <c r="C164" s="136"/>
      <c r="D164" s="136" t="s">
        <v>1441</v>
      </c>
      <c r="E164" s="185" t="s">
        <v>266</v>
      </c>
      <c r="F164" s="149" t="s">
        <v>267</v>
      </c>
      <c r="G164" s="306">
        <v>1930</v>
      </c>
      <c r="H164" s="306">
        <v>4</v>
      </c>
      <c r="K164" s="418">
        <f t="shared" si="2"/>
        <v>0.20725388601036268</v>
      </c>
    </row>
    <row r="165" spans="1:11">
      <c r="A165" s="123"/>
      <c r="B165" s="123"/>
      <c r="C165" s="136" t="s">
        <v>1451</v>
      </c>
      <c r="D165" s="136"/>
      <c r="E165" s="195"/>
      <c r="F165" s="149" t="s">
        <v>1650</v>
      </c>
      <c r="G165" s="306">
        <v>1930</v>
      </c>
      <c r="H165" s="306">
        <v>850</v>
      </c>
      <c r="K165" s="418">
        <f t="shared" si="2"/>
        <v>44.041450777202073</v>
      </c>
    </row>
    <row r="166" spans="1:11">
      <c r="A166" s="123"/>
      <c r="B166" s="130" t="s">
        <v>190</v>
      </c>
      <c r="C166" s="131"/>
      <c r="D166" s="131"/>
      <c r="E166" s="131"/>
      <c r="F166" s="130"/>
      <c r="G166" s="347">
        <f>SUM(G167:G174)</f>
        <v>27680</v>
      </c>
      <c r="H166" s="415">
        <f>SUM(H167:H174)</f>
        <v>9468</v>
      </c>
      <c r="K166" s="418">
        <f t="shared" si="2"/>
        <v>34.205202312138724</v>
      </c>
    </row>
    <row r="167" spans="1:11">
      <c r="A167" s="123"/>
      <c r="B167" s="123"/>
      <c r="C167" s="136" t="s">
        <v>269</v>
      </c>
      <c r="D167" s="136"/>
      <c r="E167" s="185"/>
      <c r="F167" s="149" t="s">
        <v>270</v>
      </c>
      <c r="G167" s="306">
        <v>7260</v>
      </c>
      <c r="H167" s="306">
        <v>1058</v>
      </c>
      <c r="K167" s="418">
        <f t="shared" si="2"/>
        <v>14.573002754820937</v>
      </c>
    </row>
    <row r="168" spans="1:11">
      <c r="A168" s="123"/>
      <c r="B168" s="123"/>
      <c r="C168" s="136" t="s">
        <v>271</v>
      </c>
      <c r="D168" s="136"/>
      <c r="E168" s="185"/>
      <c r="F168" s="149" t="s">
        <v>272</v>
      </c>
      <c r="G168" s="306">
        <v>10900</v>
      </c>
      <c r="H168" s="306">
        <v>3792</v>
      </c>
      <c r="K168" s="418">
        <f t="shared" si="2"/>
        <v>34.788990825688074</v>
      </c>
    </row>
    <row r="169" spans="1:11">
      <c r="A169" s="123"/>
      <c r="B169" s="123"/>
      <c r="C169" s="136" t="s">
        <v>1452</v>
      </c>
      <c r="D169" s="136"/>
      <c r="E169" s="185"/>
      <c r="F169" s="149" t="s">
        <v>1687</v>
      </c>
      <c r="G169" s="349"/>
      <c r="H169" s="349"/>
      <c r="K169" s="418" t="e">
        <f t="shared" si="2"/>
        <v>#DIV/0!</v>
      </c>
    </row>
    <row r="170" spans="1:11">
      <c r="A170" s="123"/>
      <c r="B170" s="123"/>
      <c r="C170" s="136" t="s">
        <v>246</v>
      </c>
      <c r="D170" s="136"/>
      <c r="E170" s="185"/>
      <c r="F170" s="149" t="s">
        <v>1604</v>
      </c>
      <c r="G170" s="306">
        <v>5525</v>
      </c>
      <c r="H170" s="306">
        <v>2830</v>
      </c>
      <c r="K170" s="418">
        <f t="shared" si="2"/>
        <v>51.22171945701357</v>
      </c>
    </row>
    <row r="171" spans="1:11">
      <c r="A171" s="123"/>
      <c r="B171" s="123"/>
      <c r="C171" s="136" t="s">
        <v>1425</v>
      </c>
      <c r="D171" s="136"/>
      <c r="E171" s="185"/>
      <c r="F171" s="149" t="s">
        <v>192</v>
      </c>
      <c r="G171" s="306"/>
      <c r="H171" s="306"/>
      <c r="K171" s="418" t="e">
        <f t="shared" si="2"/>
        <v>#DIV/0!</v>
      </c>
    </row>
    <row r="172" spans="1:11">
      <c r="A172" s="123"/>
      <c r="B172" s="123"/>
      <c r="C172" s="136" t="s">
        <v>1426</v>
      </c>
      <c r="D172" s="136"/>
      <c r="E172" s="185"/>
      <c r="F172" s="149" t="s">
        <v>193</v>
      </c>
      <c r="G172" s="306">
        <v>1115</v>
      </c>
      <c r="H172" s="306">
        <v>274</v>
      </c>
      <c r="K172" s="418">
        <f t="shared" si="2"/>
        <v>24.573991031390136</v>
      </c>
    </row>
    <row r="173" spans="1:11">
      <c r="A173" s="123"/>
      <c r="B173" s="123"/>
      <c r="C173" s="136" t="s">
        <v>1453</v>
      </c>
      <c r="D173" s="136"/>
      <c r="E173" s="185"/>
      <c r="F173" s="149" t="s">
        <v>1651</v>
      </c>
      <c r="G173" s="306">
        <v>2880</v>
      </c>
      <c r="H173" s="306">
        <v>1514</v>
      </c>
      <c r="K173" s="418">
        <f t="shared" si="2"/>
        <v>52.569444444444443</v>
      </c>
    </row>
    <row r="174" spans="1:11">
      <c r="A174" s="123"/>
      <c r="B174" s="123"/>
      <c r="C174" s="136" t="s">
        <v>1454</v>
      </c>
      <c r="D174" s="136"/>
      <c r="E174" s="185"/>
      <c r="F174" s="149" t="s">
        <v>1652</v>
      </c>
      <c r="G174" s="306"/>
      <c r="H174" s="139"/>
      <c r="K174" s="418" t="e">
        <f t="shared" si="2"/>
        <v>#DIV/0!</v>
      </c>
    </row>
    <row r="175" spans="1:11">
      <c r="A175" s="123"/>
      <c r="B175" s="130" t="s">
        <v>195</v>
      </c>
      <c r="C175" s="131"/>
      <c r="D175" s="131"/>
      <c r="E175" s="131"/>
      <c r="F175" s="130"/>
      <c r="G175" s="344">
        <f>SUM(G176:G190)</f>
        <v>10970</v>
      </c>
      <c r="H175" s="344">
        <f>SUM(H176:H190)</f>
        <v>4509</v>
      </c>
      <c r="K175" s="418">
        <f t="shared" si="2"/>
        <v>41.103008204193252</v>
      </c>
    </row>
    <row r="176" spans="1:11" ht="26.4">
      <c r="A176" s="123"/>
      <c r="B176" s="123"/>
      <c r="C176" s="136" t="s">
        <v>1455</v>
      </c>
      <c r="D176" s="136"/>
      <c r="E176" s="185"/>
      <c r="F176" s="149" t="s">
        <v>1613</v>
      </c>
      <c r="G176" s="306">
        <v>5589</v>
      </c>
      <c r="H176" s="306">
        <v>2740</v>
      </c>
      <c r="K176" s="418">
        <f t="shared" si="2"/>
        <v>49.024870280908928</v>
      </c>
    </row>
    <row r="177" spans="1:11">
      <c r="A177" s="123"/>
      <c r="B177" s="123"/>
      <c r="C177" s="136" t="s">
        <v>273</v>
      </c>
      <c r="D177" s="136"/>
      <c r="E177" s="185"/>
      <c r="F177" s="149" t="s">
        <v>274</v>
      </c>
      <c r="G177" s="306"/>
      <c r="H177" s="306"/>
      <c r="K177" s="418" t="e">
        <f t="shared" si="2"/>
        <v>#DIV/0!</v>
      </c>
    </row>
    <row r="178" spans="1:11">
      <c r="A178" s="123"/>
      <c r="B178" s="123"/>
      <c r="C178" s="166" t="s">
        <v>196</v>
      </c>
      <c r="D178" s="136"/>
      <c r="E178" s="185"/>
      <c r="F178" s="194" t="s">
        <v>197</v>
      </c>
      <c r="G178" s="306">
        <v>780</v>
      </c>
      <c r="H178" s="306">
        <v>381</v>
      </c>
      <c r="K178" s="418">
        <f t="shared" si="2"/>
        <v>48.846153846153847</v>
      </c>
    </row>
    <row r="179" spans="1:11">
      <c r="A179" s="123"/>
      <c r="B179" s="123"/>
      <c r="C179" s="136" t="s">
        <v>275</v>
      </c>
      <c r="D179" s="136"/>
      <c r="E179" s="185"/>
      <c r="F179" s="149" t="s">
        <v>276</v>
      </c>
      <c r="G179" s="306">
        <v>1110</v>
      </c>
      <c r="H179" s="306">
        <v>173</v>
      </c>
      <c r="K179" s="418">
        <f t="shared" si="2"/>
        <v>15.585585585585585</v>
      </c>
    </row>
    <row r="180" spans="1:11">
      <c r="A180" s="123"/>
      <c r="B180" s="123"/>
      <c r="C180" s="136" t="s">
        <v>277</v>
      </c>
      <c r="D180" s="136"/>
      <c r="E180" s="185"/>
      <c r="F180" s="149" t="s">
        <v>1655</v>
      </c>
      <c r="G180" s="306">
        <v>285</v>
      </c>
      <c r="H180" s="306">
        <v>141</v>
      </c>
      <c r="K180" s="418">
        <f t="shared" si="2"/>
        <v>49.473684210526315</v>
      </c>
    </row>
    <row r="181" spans="1:11" ht="26.4">
      <c r="A181" s="123"/>
      <c r="B181" s="123"/>
      <c r="C181" s="161" t="s">
        <v>278</v>
      </c>
      <c r="D181" s="136"/>
      <c r="E181" s="188"/>
      <c r="F181" s="193" t="s">
        <v>1656</v>
      </c>
      <c r="G181" s="306"/>
      <c r="H181" s="306"/>
      <c r="K181" s="418" t="e">
        <f t="shared" si="2"/>
        <v>#DIV/0!</v>
      </c>
    </row>
    <row r="182" spans="1:11" ht="26.4">
      <c r="A182" s="123"/>
      <c r="B182" s="123"/>
      <c r="C182" s="161" t="s">
        <v>279</v>
      </c>
      <c r="D182" s="136"/>
      <c r="E182" s="188"/>
      <c r="F182" s="193" t="s">
        <v>1685</v>
      </c>
      <c r="G182" s="306">
        <v>23</v>
      </c>
      <c r="H182" s="306">
        <v>8</v>
      </c>
      <c r="K182" s="418">
        <f t="shared" si="2"/>
        <v>34.782608695652172</v>
      </c>
    </row>
    <row r="183" spans="1:11">
      <c r="A183" s="123"/>
      <c r="B183" s="123"/>
      <c r="C183" s="136" t="s">
        <v>1456</v>
      </c>
      <c r="D183" s="136"/>
      <c r="E183" s="185"/>
      <c r="F183" s="149" t="s">
        <v>1611</v>
      </c>
      <c r="G183" s="306">
        <v>25</v>
      </c>
      <c r="H183" s="306">
        <v>13</v>
      </c>
      <c r="K183" s="418">
        <f t="shared" si="2"/>
        <v>52</v>
      </c>
    </row>
    <row r="184" spans="1:11">
      <c r="A184" s="123"/>
      <c r="B184" s="123"/>
      <c r="C184" s="136" t="s">
        <v>1457</v>
      </c>
      <c r="D184" s="136"/>
      <c r="E184" s="185"/>
      <c r="F184" s="149" t="s">
        <v>1612</v>
      </c>
      <c r="G184" s="306">
        <v>23</v>
      </c>
      <c r="H184" s="306">
        <v>10</v>
      </c>
      <c r="K184" s="418">
        <f t="shared" si="2"/>
        <v>43.478260869565219</v>
      </c>
    </row>
    <row r="185" spans="1:11">
      <c r="A185" s="123"/>
      <c r="B185" s="123"/>
      <c r="C185" s="136" t="s">
        <v>201</v>
      </c>
      <c r="D185" s="136"/>
      <c r="E185" s="185"/>
      <c r="F185" s="149" t="s">
        <v>1607</v>
      </c>
      <c r="G185" s="306"/>
      <c r="H185" s="139"/>
      <c r="K185" s="418" t="e">
        <f t="shared" si="2"/>
        <v>#DIV/0!</v>
      </c>
    </row>
    <row r="186" spans="1:11">
      <c r="A186" s="123"/>
      <c r="B186" s="123"/>
      <c r="C186" s="136" t="s">
        <v>202</v>
      </c>
      <c r="D186" s="136"/>
      <c r="E186" s="185"/>
      <c r="F186" s="149" t="s">
        <v>203</v>
      </c>
      <c r="G186" s="306"/>
      <c r="H186" s="139"/>
      <c r="K186" s="418" t="e">
        <f t="shared" si="2"/>
        <v>#DIV/0!</v>
      </c>
    </row>
    <row r="187" spans="1:11" ht="26.4">
      <c r="A187" s="123"/>
      <c r="B187" s="123"/>
      <c r="C187" s="136" t="s">
        <v>198</v>
      </c>
      <c r="D187" s="136"/>
      <c r="E187" s="185"/>
      <c r="F187" s="149" t="s">
        <v>280</v>
      </c>
      <c r="G187" s="306"/>
      <c r="H187" s="139"/>
      <c r="K187" s="418" t="e">
        <f t="shared" si="2"/>
        <v>#DIV/0!</v>
      </c>
    </row>
    <row r="188" spans="1:11">
      <c r="A188" s="123"/>
      <c r="B188" s="123"/>
      <c r="C188" s="136" t="s">
        <v>1428</v>
      </c>
      <c r="D188" s="136"/>
      <c r="E188" s="185"/>
      <c r="F188" s="149" t="s">
        <v>1557</v>
      </c>
      <c r="G188" s="306">
        <v>3135</v>
      </c>
      <c r="H188" s="306">
        <v>1043</v>
      </c>
      <c r="K188" s="418">
        <f t="shared" si="2"/>
        <v>33.269537480063796</v>
      </c>
    </row>
    <row r="189" spans="1:11">
      <c r="A189" s="123"/>
      <c r="B189" s="123"/>
      <c r="C189" s="136" t="s">
        <v>281</v>
      </c>
      <c r="D189" s="136"/>
      <c r="E189" s="185"/>
      <c r="F189" s="149" t="s">
        <v>1686</v>
      </c>
      <c r="G189" s="306"/>
      <c r="H189" s="139"/>
      <c r="K189" s="418" t="e">
        <f t="shared" si="2"/>
        <v>#DIV/0!</v>
      </c>
    </row>
    <row r="190" spans="1:11" ht="26.4">
      <c r="A190" s="123"/>
      <c r="B190" s="123"/>
      <c r="C190" s="319" t="s">
        <v>1308</v>
      </c>
      <c r="D190" s="319"/>
      <c r="E190" s="320"/>
      <c r="F190" s="320" t="s">
        <v>1829</v>
      </c>
      <c r="G190" s="321"/>
      <c r="H190" s="322"/>
      <c r="K190" s="418" t="e">
        <f t="shared" si="2"/>
        <v>#DIV/0!</v>
      </c>
    </row>
    <row r="191" spans="1:11">
      <c r="A191" s="123"/>
      <c r="B191" s="130" t="s">
        <v>204</v>
      </c>
      <c r="C191" s="131"/>
      <c r="D191" s="131"/>
      <c r="E191" s="131"/>
      <c r="F191" s="130"/>
      <c r="G191" s="344">
        <f>G192+G195</f>
        <v>2504</v>
      </c>
      <c r="H191" s="412">
        <f>H192+H195</f>
        <v>1051</v>
      </c>
      <c r="K191" s="418">
        <f t="shared" si="2"/>
        <v>41.972843450479239</v>
      </c>
    </row>
    <row r="192" spans="1:11">
      <c r="A192" s="123"/>
      <c r="B192" s="123"/>
      <c r="C192" s="159" t="s">
        <v>1434</v>
      </c>
      <c r="D192" s="167"/>
      <c r="E192" s="167"/>
      <c r="F192" s="137" t="s">
        <v>312</v>
      </c>
      <c r="G192" s="354">
        <f>SUM(G193:G194)</f>
        <v>2500</v>
      </c>
      <c r="H192" s="137">
        <f>H193+H194</f>
        <v>1044</v>
      </c>
      <c r="K192" s="418">
        <f t="shared" si="2"/>
        <v>41.760000000000005</v>
      </c>
    </row>
    <row r="193" spans="1:11">
      <c r="A193" s="123"/>
      <c r="B193" s="123"/>
      <c r="C193" s="323"/>
      <c r="D193" s="136" t="s">
        <v>1434</v>
      </c>
      <c r="E193" s="185"/>
      <c r="F193" s="185" t="s">
        <v>1830</v>
      </c>
      <c r="G193" s="345">
        <v>2500</v>
      </c>
      <c r="H193" s="141">
        <v>1044</v>
      </c>
      <c r="K193" s="418">
        <f t="shared" si="2"/>
        <v>41.760000000000005</v>
      </c>
    </row>
    <row r="194" spans="1:11" ht="26.4">
      <c r="A194" s="123"/>
      <c r="B194" s="123"/>
      <c r="C194" s="136"/>
      <c r="D194" s="136" t="s">
        <v>1434</v>
      </c>
      <c r="E194" s="185" t="s">
        <v>1762</v>
      </c>
      <c r="F194" s="149" t="s">
        <v>1761</v>
      </c>
      <c r="G194" s="306"/>
      <c r="H194" s="139"/>
      <c r="I194" s="129" t="s">
        <v>1763</v>
      </c>
      <c r="J194" s="4"/>
      <c r="K194" s="418" t="e">
        <f t="shared" si="2"/>
        <v>#DIV/0!</v>
      </c>
    </row>
    <row r="195" spans="1:11">
      <c r="A195" s="123"/>
      <c r="B195" s="123"/>
      <c r="C195" s="159" t="s">
        <v>1429</v>
      </c>
      <c r="D195" s="167"/>
      <c r="E195" s="167"/>
      <c r="F195" s="137" t="s">
        <v>206</v>
      </c>
      <c r="G195" s="307">
        <f>SUM(G196:G197)</f>
        <v>4</v>
      </c>
      <c r="H195" s="137">
        <f>SUM(H196:H197)</f>
        <v>7</v>
      </c>
      <c r="K195" s="418">
        <f t="shared" ref="K195:K258" si="3">+H195/G195*100</f>
        <v>175</v>
      </c>
    </row>
    <row r="196" spans="1:11">
      <c r="A196" s="123"/>
      <c r="B196" s="123"/>
      <c r="C196" s="136"/>
      <c r="D196" s="136" t="s">
        <v>1429</v>
      </c>
      <c r="E196" s="136" t="s">
        <v>207</v>
      </c>
      <c r="F196" s="139" t="s">
        <v>208</v>
      </c>
      <c r="G196" s="306">
        <v>4</v>
      </c>
      <c r="H196" s="139">
        <v>7</v>
      </c>
      <c r="K196" s="418">
        <f t="shared" si="3"/>
        <v>175</v>
      </c>
    </row>
    <row r="197" spans="1:11">
      <c r="A197" s="123"/>
      <c r="B197" s="123"/>
      <c r="C197" s="136"/>
      <c r="D197" s="136" t="s">
        <v>1429</v>
      </c>
      <c r="E197" s="136" t="s">
        <v>209</v>
      </c>
      <c r="F197" s="139" t="s">
        <v>210</v>
      </c>
      <c r="G197" s="306"/>
      <c r="H197" s="139"/>
      <c r="K197" s="418" t="e">
        <f t="shared" si="3"/>
        <v>#DIV/0!</v>
      </c>
    </row>
    <row r="198" spans="1:11">
      <c r="A198" s="123"/>
      <c r="B198" s="130" t="s">
        <v>1384</v>
      </c>
      <c r="C198" s="131"/>
      <c r="D198" s="131"/>
      <c r="E198" s="131"/>
      <c r="F198" s="130"/>
      <c r="G198" s="421"/>
      <c r="H198" s="311">
        <v>1267</v>
      </c>
      <c r="K198" s="418" t="e">
        <f t="shared" si="3"/>
        <v>#DIV/0!</v>
      </c>
    </row>
    <row r="199" spans="1:11">
      <c r="A199" s="123"/>
      <c r="B199" s="130" t="s">
        <v>1385</v>
      </c>
      <c r="C199" s="131"/>
      <c r="D199" s="131"/>
      <c r="E199" s="131"/>
      <c r="F199" s="130"/>
      <c r="G199" s="421"/>
      <c r="H199" s="311">
        <v>457</v>
      </c>
      <c r="K199" s="418" t="e">
        <f t="shared" si="3"/>
        <v>#DIV/0!</v>
      </c>
    </row>
    <row r="200" spans="1:11">
      <c r="A200" s="123"/>
      <c r="B200" s="130" t="s">
        <v>1386</v>
      </c>
      <c r="C200" s="131"/>
      <c r="D200" s="131"/>
      <c r="E200" s="131"/>
      <c r="F200" s="130"/>
      <c r="G200" s="421"/>
      <c r="H200" s="413">
        <v>12</v>
      </c>
      <c r="K200" s="418" t="e">
        <f t="shared" si="3"/>
        <v>#DIV/0!</v>
      </c>
    </row>
    <row r="201" spans="1:11">
      <c r="A201" s="123"/>
      <c r="B201" s="130" t="s">
        <v>1387</v>
      </c>
      <c r="C201" s="131"/>
      <c r="D201" s="131"/>
      <c r="E201" s="131"/>
      <c r="F201" s="130"/>
      <c r="G201" s="311"/>
      <c r="H201" s="130"/>
      <c r="K201" s="418" t="e">
        <f t="shared" si="3"/>
        <v>#DIV/0!</v>
      </c>
    </row>
    <row r="202" spans="1:11">
      <c r="A202" s="123"/>
      <c r="B202" s="130" t="s">
        <v>1382</v>
      </c>
      <c r="C202" s="131"/>
      <c r="D202" s="130"/>
      <c r="E202" s="131"/>
      <c r="F202" s="130"/>
      <c r="G202" s="311">
        <v>57675</v>
      </c>
      <c r="H202" s="130">
        <v>28951</v>
      </c>
      <c r="K202" s="418">
        <f t="shared" si="3"/>
        <v>50.196792371044651</v>
      </c>
    </row>
    <row r="203" spans="1:11">
      <c r="A203" s="123"/>
      <c r="B203" s="123"/>
      <c r="G203" s="123"/>
      <c r="H203" s="123"/>
      <c r="K203" s="418" t="e">
        <f t="shared" si="3"/>
        <v>#DIV/0!</v>
      </c>
    </row>
    <row r="204" spans="1:11">
      <c r="A204" s="124" t="s">
        <v>1403</v>
      </c>
      <c r="B204" s="124"/>
      <c r="C204" s="127"/>
      <c r="D204" s="127"/>
      <c r="E204" s="127"/>
      <c r="F204" s="147"/>
      <c r="G204" s="346">
        <f>G205+G217</f>
        <v>711714</v>
      </c>
      <c r="H204" s="346">
        <f>H205+H217</f>
        <v>347570</v>
      </c>
      <c r="K204" s="418">
        <f t="shared" si="3"/>
        <v>48.835627794310639</v>
      </c>
    </row>
    <row r="205" spans="1:11">
      <c r="B205" s="130" t="s">
        <v>181</v>
      </c>
      <c r="C205" s="131"/>
      <c r="D205" s="131"/>
      <c r="E205" s="131"/>
      <c r="F205" s="130"/>
      <c r="G205" s="350">
        <f>G206+G209+G210+G211+G212+G215+G216</f>
        <v>49904</v>
      </c>
      <c r="H205" s="350">
        <f>H206+H209+H210+H211+H212+H215+H216</f>
        <v>7796</v>
      </c>
      <c r="K205" s="418">
        <f t="shared" si="3"/>
        <v>15.621994228919526</v>
      </c>
    </row>
    <row r="206" spans="1:11">
      <c r="C206" s="159" t="s">
        <v>283</v>
      </c>
      <c r="D206" s="162"/>
      <c r="E206" s="162"/>
      <c r="F206" s="197" t="s">
        <v>1535</v>
      </c>
      <c r="G206" s="340">
        <f>SUM(G207:G208)</f>
        <v>3260</v>
      </c>
      <c r="H206" s="148">
        <f>SUM(H207:H208)</f>
        <v>1078</v>
      </c>
      <c r="K206" s="418">
        <f t="shared" si="3"/>
        <v>33.067484662576682</v>
      </c>
    </row>
    <row r="207" spans="1:11">
      <c r="C207" s="136"/>
      <c r="D207" s="136" t="s">
        <v>283</v>
      </c>
      <c r="E207" s="185"/>
      <c r="F207" s="191" t="s">
        <v>287</v>
      </c>
      <c r="G207" s="306">
        <v>410</v>
      </c>
      <c r="H207" s="139">
        <v>75</v>
      </c>
      <c r="K207" s="418">
        <f t="shared" si="3"/>
        <v>18.292682926829269</v>
      </c>
    </row>
    <row r="208" spans="1:11">
      <c r="C208" s="136"/>
      <c r="D208" s="136" t="s">
        <v>283</v>
      </c>
      <c r="E208" s="185"/>
      <c r="F208" s="191" t="s">
        <v>288</v>
      </c>
      <c r="G208" s="306">
        <v>2850</v>
      </c>
      <c r="H208" s="139">
        <v>1003</v>
      </c>
      <c r="K208" s="418">
        <f t="shared" si="3"/>
        <v>35.192982456140349</v>
      </c>
    </row>
    <row r="209" spans="2:11">
      <c r="C209" s="136" t="s">
        <v>1442</v>
      </c>
      <c r="D209" s="136"/>
      <c r="E209" s="185"/>
      <c r="F209" s="149" t="s">
        <v>1654</v>
      </c>
      <c r="G209" s="306">
        <v>11250</v>
      </c>
      <c r="H209" s="139">
        <v>4</v>
      </c>
      <c r="K209" s="418">
        <f t="shared" si="3"/>
        <v>3.5555555555555556E-2</v>
      </c>
    </row>
    <row r="210" spans="2:11">
      <c r="C210" s="136" t="s">
        <v>1458</v>
      </c>
      <c r="D210" s="136"/>
      <c r="E210" s="185"/>
      <c r="F210" s="149" t="s">
        <v>1559</v>
      </c>
      <c r="G210" s="306">
        <v>6000</v>
      </c>
      <c r="H210" s="139">
        <v>2016</v>
      </c>
      <c r="K210" s="418">
        <f t="shared" si="3"/>
        <v>33.6</v>
      </c>
    </row>
    <row r="211" spans="2:11">
      <c r="C211" s="161" t="s">
        <v>1459</v>
      </c>
      <c r="D211" s="136"/>
      <c r="E211" s="161"/>
      <c r="F211" s="150" t="s">
        <v>1558</v>
      </c>
      <c r="G211" s="306">
        <v>5000</v>
      </c>
      <c r="H211" s="139">
        <v>1323</v>
      </c>
      <c r="K211" s="418">
        <f t="shared" si="3"/>
        <v>26.46</v>
      </c>
    </row>
    <row r="212" spans="2:11">
      <c r="C212" s="159" t="s">
        <v>1460</v>
      </c>
      <c r="D212" s="137"/>
      <c r="E212" s="159"/>
      <c r="F212" s="198" t="s">
        <v>1566</v>
      </c>
      <c r="G212" s="307">
        <f>SUM(G213:G214)</f>
        <v>3000</v>
      </c>
      <c r="H212" s="137">
        <f>SUM(H213:H214)</f>
        <v>671</v>
      </c>
      <c r="K212" s="418">
        <f t="shared" si="3"/>
        <v>22.366666666666667</v>
      </c>
    </row>
    <row r="213" spans="2:11">
      <c r="C213" s="161"/>
      <c r="D213" s="136">
        <v>1200070</v>
      </c>
      <c r="E213" s="161"/>
      <c r="F213" s="150" t="s">
        <v>289</v>
      </c>
      <c r="G213" s="349">
        <v>1500</v>
      </c>
      <c r="H213" s="149">
        <v>335</v>
      </c>
      <c r="K213" s="418">
        <f t="shared" si="3"/>
        <v>22.333333333333332</v>
      </c>
    </row>
    <row r="214" spans="2:11">
      <c r="C214" s="161"/>
      <c r="D214" s="136">
        <v>1200070</v>
      </c>
      <c r="E214" s="188"/>
      <c r="F214" s="191" t="s">
        <v>290</v>
      </c>
      <c r="G214" s="349">
        <v>1500</v>
      </c>
      <c r="H214" s="149">
        <v>336</v>
      </c>
      <c r="K214" s="418">
        <f t="shared" si="3"/>
        <v>22.400000000000002</v>
      </c>
    </row>
    <row r="215" spans="2:11">
      <c r="C215" s="161" t="s">
        <v>291</v>
      </c>
      <c r="D215" s="136"/>
      <c r="E215" s="188" t="s">
        <v>268</v>
      </c>
      <c r="F215" s="191" t="s">
        <v>1758</v>
      </c>
      <c r="G215" s="351">
        <v>11284</v>
      </c>
      <c r="H215" s="149">
        <v>509</v>
      </c>
      <c r="K215" s="418">
        <f t="shared" si="3"/>
        <v>4.5108117688762848</v>
      </c>
    </row>
    <row r="216" spans="2:11">
      <c r="C216" s="136" t="s">
        <v>243</v>
      </c>
      <c r="D216" s="136"/>
      <c r="E216" s="185"/>
      <c r="F216" s="149" t="s">
        <v>1605</v>
      </c>
      <c r="G216" s="349">
        <v>10110</v>
      </c>
      <c r="H216" s="149">
        <v>2195</v>
      </c>
      <c r="K216" s="418">
        <f t="shared" si="3"/>
        <v>21.711177052423345</v>
      </c>
    </row>
    <row r="217" spans="2:11">
      <c r="B217" s="130" t="s">
        <v>292</v>
      </c>
      <c r="C217" s="131"/>
      <c r="D217" s="131"/>
      <c r="E217" s="131"/>
      <c r="F217" s="130"/>
      <c r="G217" s="311">
        <f>SUM(G218:G229)</f>
        <v>661810</v>
      </c>
      <c r="H217" s="350">
        <f>SUM(H218:H229)</f>
        <v>339774</v>
      </c>
      <c r="K217" s="418">
        <f t="shared" si="3"/>
        <v>51.340112721173746</v>
      </c>
    </row>
    <row r="218" spans="2:11">
      <c r="C218" s="136" t="s">
        <v>293</v>
      </c>
      <c r="D218" s="136"/>
      <c r="E218" s="185"/>
      <c r="F218" s="149" t="s">
        <v>284</v>
      </c>
      <c r="G218" s="349">
        <v>172830</v>
      </c>
      <c r="H218" s="149">
        <v>102102</v>
      </c>
      <c r="K218" s="418">
        <f t="shared" si="3"/>
        <v>59.076549210206565</v>
      </c>
    </row>
    <row r="219" spans="2:11">
      <c r="C219" s="136" t="s">
        <v>285</v>
      </c>
      <c r="D219" s="136"/>
      <c r="E219" s="185"/>
      <c r="F219" s="149" t="s">
        <v>294</v>
      </c>
      <c r="G219" s="349">
        <v>315610</v>
      </c>
      <c r="H219" s="149">
        <v>147854</v>
      </c>
      <c r="K219" s="418">
        <f t="shared" si="3"/>
        <v>46.84705807800767</v>
      </c>
    </row>
    <row r="220" spans="2:11">
      <c r="C220" s="136" t="s">
        <v>286</v>
      </c>
      <c r="D220" s="136"/>
      <c r="E220" s="185"/>
      <c r="F220" s="149" t="s">
        <v>1536</v>
      </c>
      <c r="G220" s="349">
        <v>2830</v>
      </c>
      <c r="H220" s="149">
        <v>1399</v>
      </c>
      <c r="K220" s="418">
        <f t="shared" si="3"/>
        <v>49.434628975265014</v>
      </c>
    </row>
    <row r="221" spans="2:11">
      <c r="C221" s="136" t="s">
        <v>246</v>
      </c>
      <c r="D221" s="136"/>
      <c r="E221" s="185"/>
      <c r="F221" s="149" t="s">
        <v>1604</v>
      </c>
      <c r="G221" s="349">
        <v>151900</v>
      </c>
      <c r="H221" s="149">
        <v>72041</v>
      </c>
      <c r="K221" s="418">
        <f t="shared" si="3"/>
        <v>47.426596445029624</v>
      </c>
    </row>
    <row r="222" spans="2:11">
      <c r="C222" s="136" t="s">
        <v>1425</v>
      </c>
      <c r="D222" s="136"/>
      <c r="E222" s="185"/>
      <c r="F222" s="149" t="s">
        <v>192</v>
      </c>
      <c r="G222" s="349">
        <v>45</v>
      </c>
      <c r="H222" s="149">
        <v>26</v>
      </c>
      <c r="K222" s="418">
        <f t="shared" si="3"/>
        <v>57.777777777777771</v>
      </c>
    </row>
    <row r="223" spans="2:11">
      <c r="C223" s="136" t="s">
        <v>1426</v>
      </c>
      <c r="D223" s="136"/>
      <c r="E223" s="185"/>
      <c r="F223" s="149" t="s">
        <v>193</v>
      </c>
      <c r="G223" s="349">
        <v>16930</v>
      </c>
      <c r="H223" s="149">
        <v>15138</v>
      </c>
      <c r="K223" s="418">
        <f t="shared" si="3"/>
        <v>89.415239220318966</v>
      </c>
    </row>
    <row r="224" spans="2:11">
      <c r="C224" s="154" t="s">
        <v>295</v>
      </c>
      <c r="D224" s="136"/>
      <c r="E224" s="186"/>
      <c r="F224" s="196" t="s">
        <v>1381</v>
      </c>
      <c r="G224" s="306"/>
      <c r="H224" s="139"/>
      <c r="K224" s="418" t="e">
        <f t="shared" si="3"/>
        <v>#DIV/0!</v>
      </c>
    </row>
    <row r="225" spans="2:11">
      <c r="C225" s="154" t="s">
        <v>194</v>
      </c>
      <c r="D225" s="136"/>
      <c r="E225" s="186"/>
      <c r="F225" s="196" t="s">
        <v>1340</v>
      </c>
      <c r="G225" s="306"/>
      <c r="H225" s="139"/>
      <c r="K225" s="418" t="e">
        <f t="shared" si="3"/>
        <v>#DIV/0!</v>
      </c>
    </row>
    <row r="226" spans="2:11">
      <c r="C226" s="154" t="s">
        <v>1461</v>
      </c>
      <c r="D226" s="136"/>
      <c r="E226" s="186"/>
      <c r="F226" s="196" t="s">
        <v>296</v>
      </c>
      <c r="G226" s="345"/>
      <c r="H226" s="141"/>
      <c r="K226" s="418" t="e">
        <f t="shared" si="3"/>
        <v>#DIV/0!</v>
      </c>
    </row>
    <row r="227" spans="2:11" ht="26.4">
      <c r="C227" s="136" t="s">
        <v>1465</v>
      </c>
      <c r="D227" s="136"/>
      <c r="E227" s="136"/>
      <c r="F227" s="196" t="s">
        <v>297</v>
      </c>
      <c r="G227" s="306">
        <v>25</v>
      </c>
      <c r="H227" s="139">
        <v>8</v>
      </c>
      <c r="K227" s="418">
        <f t="shared" si="3"/>
        <v>32</v>
      </c>
    </row>
    <row r="228" spans="2:11">
      <c r="C228" s="136" t="s">
        <v>1462</v>
      </c>
      <c r="D228" s="136"/>
      <c r="E228" s="185"/>
      <c r="F228" s="149" t="s">
        <v>298</v>
      </c>
      <c r="G228" s="306">
        <v>805</v>
      </c>
      <c r="H228" s="139">
        <v>591</v>
      </c>
      <c r="K228" s="418">
        <f t="shared" si="3"/>
        <v>73.41614906832298</v>
      </c>
    </row>
    <row r="229" spans="2:11">
      <c r="C229" s="136" t="s">
        <v>1463</v>
      </c>
      <c r="D229" s="136"/>
      <c r="E229" s="185"/>
      <c r="F229" s="149" t="s">
        <v>299</v>
      </c>
      <c r="G229" s="306">
        <v>835</v>
      </c>
      <c r="H229" s="139">
        <v>615</v>
      </c>
      <c r="K229" s="418">
        <f t="shared" si="3"/>
        <v>73.65269461077844</v>
      </c>
    </row>
    <row r="230" spans="2:11">
      <c r="B230" s="130" t="s">
        <v>195</v>
      </c>
      <c r="C230" s="131"/>
      <c r="D230" s="131"/>
      <c r="E230" s="131"/>
      <c r="F230" s="130"/>
      <c r="G230" s="344">
        <f>SUM(G231:G248)</f>
        <v>214017</v>
      </c>
      <c r="H230" s="344">
        <f>SUM(H231:H248)</f>
        <v>103646</v>
      </c>
      <c r="K230" s="418">
        <f t="shared" si="3"/>
        <v>48.428863127695465</v>
      </c>
    </row>
    <row r="231" spans="2:11">
      <c r="C231" s="166" t="s">
        <v>196</v>
      </c>
      <c r="D231" s="136"/>
      <c r="E231" s="185"/>
      <c r="F231" s="194" t="s">
        <v>197</v>
      </c>
      <c r="G231" s="306"/>
      <c r="H231" s="139"/>
      <c r="K231" s="418" t="e">
        <f t="shared" si="3"/>
        <v>#DIV/0!</v>
      </c>
    </row>
    <row r="232" spans="2:11">
      <c r="C232" s="136" t="s">
        <v>247</v>
      </c>
      <c r="D232" s="136"/>
      <c r="E232" s="185"/>
      <c r="F232" s="149" t="s">
        <v>1672</v>
      </c>
      <c r="G232" s="349">
        <v>5660</v>
      </c>
      <c r="H232" s="149">
        <v>3588</v>
      </c>
      <c r="K232" s="418">
        <f t="shared" si="3"/>
        <v>63.39222614840989</v>
      </c>
    </row>
    <row r="233" spans="2:11">
      <c r="C233" s="136" t="s">
        <v>300</v>
      </c>
      <c r="D233" s="136"/>
      <c r="E233" s="185"/>
      <c r="F233" s="149" t="s">
        <v>1676</v>
      </c>
      <c r="G233" s="349"/>
      <c r="H233" s="149"/>
      <c r="K233" s="418" t="e">
        <f t="shared" si="3"/>
        <v>#DIV/0!</v>
      </c>
    </row>
    <row r="234" spans="2:11">
      <c r="C234" s="136" t="s">
        <v>1464</v>
      </c>
      <c r="D234" s="136"/>
      <c r="E234" s="185"/>
      <c r="F234" s="149" t="s">
        <v>1608</v>
      </c>
      <c r="G234" s="349"/>
      <c r="H234" s="149"/>
      <c r="K234" s="418" t="e">
        <f t="shared" si="3"/>
        <v>#DIV/0!</v>
      </c>
    </row>
    <row r="235" spans="2:11">
      <c r="C235" s="168" t="s">
        <v>301</v>
      </c>
      <c r="D235" s="136"/>
      <c r="E235" s="188"/>
      <c r="F235" s="199" t="s">
        <v>1724</v>
      </c>
      <c r="G235" s="352">
        <v>1010</v>
      </c>
      <c r="H235" s="149">
        <v>586</v>
      </c>
      <c r="K235" s="418">
        <f t="shared" si="3"/>
        <v>58.019801980198018</v>
      </c>
    </row>
    <row r="236" spans="2:11" ht="26.4">
      <c r="C236" s="136" t="s">
        <v>1427</v>
      </c>
      <c r="D236" s="136"/>
      <c r="E236" s="185"/>
      <c r="F236" s="149" t="s">
        <v>1673</v>
      </c>
      <c r="G236" s="349"/>
      <c r="H236" s="149"/>
      <c r="K236" s="418" t="e">
        <f t="shared" si="3"/>
        <v>#DIV/0!</v>
      </c>
    </row>
    <row r="237" spans="2:11" ht="26.4">
      <c r="C237" s="136" t="s">
        <v>198</v>
      </c>
      <c r="D237" s="136"/>
      <c r="E237" s="185"/>
      <c r="F237" s="149" t="s">
        <v>280</v>
      </c>
      <c r="G237" s="349">
        <v>32270</v>
      </c>
      <c r="H237" s="149">
        <v>14590</v>
      </c>
      <c r="K237" s="418">
        <f t="shared" si="3"/>
        <v>45.212271459559958</v>
      </c>
    </row>
    <row r="238" spans="2:11">
      <c r="C238" s="136" t="s">
        <v>199</v>
      </c>
      <c r="D238" s="136"/>
      <c r="E238" s="185"/>
      <c r="F238" s="149" t="s">
        <v>1674</v>
      </c>
      <c r="G238" s="349"/>
      <c r="H238" s="149"/>
      <c r="K238" s="418" t="e">
        <f t="shared" si="3"/>
        <v>#DIV/0!</v>
      </c>
    </row>
    <row r="239" spans="2:11">
      <c r="C239" s="136" t="s">
        <v>200</v>
      </c>
      <c r="D239" s="136"/>
      <c r="E239" s="185"/>
      <c r="F239" s="149" t="s">
        <v>1675</v>
      </c>
      <c r="G239" s="349"/>
      <c r="H239" s="149"/>
      <c r="K239" s="418" t="e">
        <f t="shared" si="3"/>
        <v>#DIV/0!</v>
      </c>
    </row>
    <row r="240" spans="2:11">
      <c r="C240" s="161" t="s">
        <v>201</v>
      </c>
      <c r="D240" s="136"/>
      <c r="E240" s="188"/>
      <c r="F240" s="149" t="s">
        <v>1607</v>
      </c>
      <c r="G240" s="349">
        <v>104930</v>
      </c>
      <c r="H240" s="149">
        <v>49338</v>
      </c>
      <c r="K240" s="418">
        <f t="shared" si="3"/>
        <v>47.019918040598498</v>
      </c>
    </row>
    <row r="241" spans="2:11">
      <c r="C241" s="136" t="s">
        <v>202</v>
      </c>
      <c r="D241" s="136"/>
      <c r="E241" s="185"/>
      <c r="F241" s="149" t="s">
        <v>203</v>
      </c>
      <c r="G241" s="349">
        <v>32206</v>
      </c>
      <c r="H241" s="149">
        <v>14564</v>
      </c>
      <c r="K241" s="418">
        <f t="shared" si="3"/>
        <v>45.221387319133086</v>
      </c>
    </row>
    <row r="242" spans="2:11">
      <c r="C242" s="136" t="s">
        <v>1428</v>
      </c>
      <c r="D242" s="136"/>
      <c r="E242" s="185"/>
      <c r="F242" s="149" t="s">
        <v>1557</v>
      </c>
      <c r="G242" s="349">
        <v>37941</v>
      </c>
      <c r="H242" s="149">
        <v>20980</v>
      </c>
      <c r="K242" s="418">
        <f t="shared" si="3"/>
        <v>55.296381223478562</v>
      </c>
    </row>
    <row r="243" spans="2:11">
      <c r="C243" s="168" t="s">
        <v>301</v>
      </c>
      <c r="D243" s="136"/>
      <c r="E243" s="188"/>
      <c r="F243" s="199" t="s">
        <v>1724</v>
      </c>
      <c r="G243" s="349"/>
      <c r="H243" s="149"/>
      <c r="K243" s="418" t="e">
        <f t="shared" si="3"/>
        <v>#DIV/0!</v>
      </c>
    </row>
    <row r="244" spans="2:11">
      <c r="C244" s="168" t="s">
        <v>1279</v>
      </c>
      <c r="D244" s="136"/>
      <c r="E244" s="188" t="s">
        <v>1542</v>
      </c>
      <c r="F244" s="199" t="s">
        <v>1641</v>
      </c>
      <c r="G244" s="349"/>
      <c r="H244" s="149"/>
      <c r="I244" s="123" t="s">
        <v>303</v>
      </c>
      <c r="K244" s="418" t="e">
        <f t="shared" si="3"/>
        <v>#DIV/0!</v>
      </c>
    </row>
    <row r="245" spans="2:11" ht="26.4">
      <c r="C245" s="325" t="s">
        <v>1548</v>
      </c>
      <c r="D245" s="326"/>
      <c r="E245" s="327"/>
      <c r="F245" s="327" t="s">
        <v>431</v>
      </c>
      <c r="G245" s="328"/>
      <c r="H245" s="329"/>
      <c r="K245" s="418" t="e">
        <f t="shared" si="3"/>
        <v>#DIV/0!</v>
      </c>
    </row>
    <row r="246" spans="2:11" ht="26.4">
      <c r="C246" s="330" t="s">
        <v>1549</v>
      </c>
      <c r="D246" s="326"/>
      <c r="E246" s="327"/>
      <c r="F246" s="331" t="s">
        <v>432</v>
      </c>
      <c r="G246" s="328"/>
      <c r="H246" s="329"/>
      <c r="K246" s="418" t="e">
        <f t="shared" si="3"/>
        <v>#DIV/0!</v>
      </c>
    </row>
    <row r="247" spans="2:11" ht="26.4">
      <c r="C247" s="330" t="s">
        <v>1531</v>
      </c>
      <c r="D247" s="326"/>
      <c r="E247" s="327"/>
      <c r="F247" s="331" t="s">
        <v>436</v>
      </c>
      <c r="G247" s="328"/>
      <c r="H247" s="329"/>
      <c r="K247" s="418" t="e">
        <f t="shared" si="3"/>
        <v>#DIV/0!</v>
      </c>
    </row>
    <row r="248" spans="2:11">
      <c r="C248" s="330" t="s">
        <v>437</v>
      </c>
      <c r="D248" s="326"/>
      <c r="E248" s="327"/>
      <c r="F248" s="331" t="s">
        <v>438</v>
      </c>
      <c r="G248" s="328"/>
      <c r="H248" s="329"/>
      <c r="K248" s="418" t="e">
        <f t="shared" si="3"/>
        <v>#DIV/0!</v>
      </c>
    </row>
    <row r="249" spans="2:11">
      <c r="B249" s="130" t="s">
        <v>204</v>
      </c>
      <c r="C249" s="131"/>
      <c r="D249" s="131"/>
      <c r="E249" s="131"/>
      <c r="F249" s="130"/>
      <c r="G249" s="344">
        <f>G250+G253</f>
        <v>4025</v>
      </c>
      <c r="H249" s="412">
        <f>H250+H253</f>
        <v>1096</v>
      </c>
      <c r="K249" s="418">
        <f t="shared" si="3"/>
        <v>27.229813664596275</v>
      </c>
    </row>
    <row r="250" spans="2:11">
      <c r="C250" s="159" t="s">
        <v>1434</v>
      </c>
      <c r="D250" s="159"/>
      <c r="E250" s="159"/>
      <c r="F250" s="137" t="s">
        <v>312</v>
      </c>
      <c r="G250" s="354">
        <f>SUM(G251:G252)</f>
        <v>3860</v>
      </c>
      <c r="H250" s="137">
        <f>H251+H252</f>
        <v>1039</v>
      </c>
      <c r="K250" s="418">
        <f t="shared" si="3"/>
        <v>26.917098445595855</v>
      </c>
    </row>
    <row r="251" spans="2:11">
      <c r="C251" s="335"/>
      <c r="D251" s="313" t="s">
        <v>1434</v>
      </c>
      <c r="E251" s="336"/>
      <c r="F251" s="313" t="s">
        <v>1830</v>
      </c>
      <c r="G251" s="353">
        <v>3860</v>
      </c>
      <c r="H251" s="324">
        <v>1039</v>
      </c>
      <c r="K251" s="418">
        <f t="shared" si="3"/>
        <v>26.917098445595855</v>
      </c>
    </row>
    <row r="252" spans="2:11">
      <c r="C252" s="154"/>
      <c r="D252" s="136" t="s">
        <v>1434</v>
      </c>
      <c r="E252" s="200" t="s">
        <v>1543</v>
      </c>
      <c r="F252" s="141" t="s">
        <v>205</v>
      </c>
      <c r="G252" s="345"/>
      <c r="H252" s="141"/>
      <c r="I252" s="123" t="s">
        <v>304</v>
      </c>
      <c r="K252" s="418" t="e">
        <f t="shared" si="3"/>
        <v>#DIV/0!</v>
      </c>
    </row>
    <row r="253" spans="2:11">
      <c r="C253" s="159" t="s">
        <v>1429</v>
      </c>
      <c r="D253" s="167"/>
      <c r="E253" s="167"/>
      <c r="F253" s="137" t="s">
        <v>206</v>
      </c>
      <c r="G253" s="307">
        <f>SUM(G254:G255)</f>
        <v>165</v>
      </c>
      <c r="H253" s="137">
        <f>SUM(H254:H255)</f>
        <v>57</v>
      </c>
      <c r="K253" s="418">
        <f t="shared" si="3"/>
        <v>34.545454545454547</v>
      </c>
    </row>
    <row r="254" spans="2:11">
      <c r="C254" s="136"/>
      <c r="D254" s="136" t="s">
        <v>1429</v>
      </c>
      <c r="E254" s="136" t="s">
        <v>207</v>
      </c>
      <c r="F254" s="139" t="s">
        <v>208</v>
      </c>
      <c r="G254" s="306">
        <v>145</v>
      </c>
      <c r="H254" s="139">
        <v>50</v>
      </c>
      <c r="K254" s="418">
        <f t="shared" si="3"/>
        <v>34.482758620689658</v>
      </c>
    </row>
    <row r="255" spans="2:11">
      <c r="C255" s="136"/>
      <c r="D255" s="136" t="s">
        <v>1429</v>
      </c>
      <c r="E255" s="136" t="s">
        <v>209</v>
      </c>
      <c r="F255" s="139" t="s">
        <v>210</v>
      </c>
      <c r="G255" s="306">
        <v>20</v>
      </c>
      <c r="H255" s="139">
        <v>7</v>
      </c>
      <c r="K255" s="418">
        <f t="shared" si="3"/>
        <v>35</v>
      </c>
    </row>
    <row r="256" spans="2:11">
      <c r="B256" s="130" t="s">
        <v>1388</v>
      </c>
      <c r="C256" s="131"/>
      <c r="D256" s="131"/>
      <c r="E256" s="131"/>
      <c r="F256" s="130"/>
      <c r="G256" s="311"/>
      <c r="H256" s="130"/>
      <c r="K256" s="418" t="e">
        <f t="shared" si="3"/>
        <v>#DIV/0!</v>
      </c>
    </row>
    <row r="257" spans="1:11">
      <c r="B257" s="130" t="s">
        <v>1382</v>
      </c>
      <c r="C257" s="131"/>
      <c r="D257" s="131"/>
      <c r="E257" s="131"/>
      <c r="F257" s="130"/>
      <c r="G257" s="311">
        <v>774855</v>
      </c>
      <c r="H257" s="130">
        <v>378012</v>
      </c>
      <c r="K257" s="418">
        <f t="shared" si="3"/>
        <v>48.784869427183153</v>
      </c>
    </row>
    <row r="258" spans="1:11">
      <c r="F258" s="130"/>
      <c r="G258" s="130"/>
      <c r="H258" s="123"/>
      <c r="K258" s="418" t="e">
        <f t="shared" si="3"/>
        <v>#DIV/0!</v>
      </c>
    </row>
    <row r="259" spans="1:11">
      <c r="A259" s="124" t="s">
        <v>1404</v>
      </c>
      <c r="B259" s="124"/>
      <c r="C259" s="127"/>
      <c r="D259" s="127"/>
      <c r="E259" s="127"/>
      <c r="F259" s="147"/>
      <c r="G259" s="146"/>
      <c r="H259" s="146"/>
      <c r="K259" s="418" t="e">
        <f t="shared" ref="K259:K322" si="4">+H259/G259*100</f>
        <v>#DIV/0!</v>
      </c>
    </row>
    <row r="260" spans="1:11">
      <c r="B260" s="130" t="s">
        <v>181</v>
      </c>
      <c r="C260" s="130"/>
      <c r="D260" s="130"/>
      <c r="E260" s="131"/>
      <c r="F260" s="130"/>
      <c r="G260" s="344">
        <f>SUM(G261:G273)</f>
        <v>135</v>
      </c>
      <c r="H260" s="344">
        <f>SUM(H261:H273)</f>
        <v>59</v>
      </c>
      <c r="K260" s="418">
        <f t="shared" si="4"/>
        <v>43.703703703703702</v>
      </c>
    </row>
    <row r="261" spans="1:11">
      <c r="C261" s="136" t="s">
        <v>283</v>
      </c>
      <c r="D261" s="136"/>
      <c r="E261" s="185"/>
      <c r="F261" s="149" t="s">
        <v>1535</v>
      </c>
      <c r="G261" s="139"/>
      <c r="H261" s="139"/>
      <c r="K261" s="418" t="e">
        <f t="shared" si="4"/>
        <v>#DIV/0!</v>
      </c>
    </row>
    <row r="262" spans="1:11">
      <c r="C262" s="136" t="s">
        <v>1426</v>
      </c>
      <c r="D262" s="136"/>
      <c r="E262" s="185"/>
      <c r="F262" s="149" t="s">
        <v>193</v>
      </c>
      <c r="G262" s="139"/>
      <c r="H262" s="139"/>
      <c r="K262" s="418" t="e">
        <f t="shared" si="4"/>
        <v>#DIV/0!</v>
      </c>
    </row>
    <row r="263" spans="1:11">
      <c r="C263" s="136" t="s">
        <v>1428</v>
      </c>
      <c r="D263" s="136"/>
      <c r="E263" s="185"/>
      <c r="F263" s="149" t="s">
        <v>1557</v>
      </c>
      <c r="G263" s="139">
        <v>20</v>
      </c>
      <c r="H263" s="139"/>
      <c r="K263" s="418">
        <f t="shared" si="4"/>
        <v>0</v>
      </c>
    </row>
    <row r="264" spans="1:11">
      <c r="C264" s="136" t="s">
        <v>1442</v>
      </c>
      <c r="D264" s="136"/>
      <c r="E264" s="185"/>
      <c r="F264" s="149" t="s">
        <v>1654</v>
      </c>
      <c r="G264" s="139"/>
      <c r="H264" s="139"/>
      <c r="K264" s="418" t="e">
        <f t="shared" si="4"/>
        <v>#DIV/0!</v>
      </c>
    </row>
    <row r="265" spans="1:11">
      <c r="C265" s="136" t="s">
        <v>1458</v>
      </c>
      <c r="D265" s="136"/>
      <c r="E265" s="185"/>
      <c r="F265" s="149" t="s">
        <v>1559</v>
      </c>
      <c r="G265" s="139"/>
      <c r="H265" s="139"/>
      <c r="K265" s="418" t="e">
        <f t="shared" si="4"/>
        <v>#DIV/0!</v>
      </c>
    </row>
    <row r="266" spans="1:11">
      <c r="C266" s="161" t="s">
        <v>1459</v>
      </c>
      <c r="D266" s="136"/>
      <c r="E266" s="161"/>
      <c r="F266" s="150" t="s">
        <v>1558</v>
      </c>
      <c r="G266" s="139"/>
      <c r="H266" s="139"/>
      <c r="K266" s="418" t="e">
        <f t="shared" si="4"/>
        <v>#DIV/0!</v>
      </c>
    </row>
    <row r="267" spans="1:11">
      <c r="C267" s="161" t="s">
        <v>1460</v>
      </c>
      <c r="D267" s="136"/>
      <c r="E267" s="161"/>
      <c r="F267" s="150" t="s">
        <v>1566</v>
      </c>
      <c r="G267" s="139"/>
      <c r="H267" s="139"/>
      <c r="K267" s="418" t="e">
        <f t="shared" si="4"/>
        <v>#DIV/0!</v>
      </c>
    </row>
    <row r="268" spans="1:11">
      <c r="C268" s="161" t="s">
        <v>291</v>
      </c>
      <c r="D268" s="136"/>
      <c r="E268" s="136" t="s">
        <v>268</v>
      </c>
      <c r="F268" s="191" t="s">
        <v>1758</v>
      </c>
      <c r="G268" s="139"/>
      <c r="H268" s="139"/>
      <c r="K268" s="418" t="e">
        <f t="shared" si="4"/>
        <v>#DIV/0!</v>
      </c>
    </row>
    <row r="269" spans="1:11">
      <c r="C269" s="136" t="s">
        <v>243</v>
      </c>
      <c r="D269" s="136"/>
      <c r="E269" s="185"/>
      <c r="F269" s="149" t="s">
        <v>1605</v>
      </c>
      <c r="G269" s="139"/>
      <c r="H269" s="139"/>
      <c r="K269" s="418" t="e">
        <f t="shared" si="4"/>
        <v>#DIV/0!</v>
      </c>
    </row>
    <row r="270" spans="1:11">
      <c r="C270" s="168" t="s">
        <v>301</v>
      </c>
      <c r="D270" s="136"/>
      <c r="E270" s="188"/>
      <c r="F270" s="199" t="s">
        <v>1724</v>
      </c>
      <c r="G270" s="139">
        <v>115</v>
      </c>
      <c r="H270" s="139">
        <v>59</v>
      </c>
      <c r="K270" s="418">
        <f t="shared" si="4"/>
        <v>51.304347826086961</v>
      </c>
    </row>
    <row r="271" spans="1:11" ht="23.4">
      <c r="C271" s="136" t="s">
        <v>1465</v>
      </c>
      <c r="D271" s="136"/>
      <c r="E271" s="136"/>
      <c r="F271" s="191" t="s">
        <v>297</v>
      </c>
      <c r="G271" s="139"/>
      <c r="H271" s="139"/>
      <c r="K271" s="418" t="e">
        <f t="shared" si="4"/>
        <v>#DIV/0!</v>
      </c>
    </row>
    <row r="272" spans="1:11">
      <c r="C272" s="136" t="s">
        <v>1462</v>
      </c>
      <c r="D272" s="136"/>
      <c r="E272" s="185"/>
      <c r="F272" s="149" t="s">
        <v>298</v>
      </c>
      <c r="G272" s="139"/>
      <c r="H272" s="139"/>
      <c r="K272" s="418" t="e">
        <f t="shared" si="4"/>
        <v>#DIV/0!</v>
      </c>
    </row>
    <row r="273" spans="1:11">
      <c r="C273" s="136" t="s">
        <v>1463</v>
      </c>
      <c r="D273" s="136"/>
      <c r="E273" s="185"/>
      <c r="F273" s="149" t="s">
        <v>299</v>
      </c>
      <c r="G273" s="139"/>
      <c r="H273" s="139"/>
      <c r="K273" s="418" t="e">
        <f t="shared" si="4"/>
        <v>#DIV/0!</v>
      </c>
    </row>
    <row r="274" spans="1:11">
      <c r="B274" s="130" t="s">
        <v>204</v>
      </c>
      <c r="C274" s="131"/>
      <c r="D274" s="131"/>
      <c r="E274" s="131"/>
      <c r="F274" s="130"/>
      <c r="G274" s="308">
        <f>G275+G278</f>
        <v>1919</v>
      </c>
      <c r="H274" s="416">
        <f>H275+H278</f>
        <v>960</v>
      </c>
      <c r="K274" s="418">
        <f t="shared" si="4"/>
        <v>50.026055237102661</v>
      </c>
    </row>
    <row r="275" spans="1:11">
      <c r="C275" s="159" t="s">
        <v>1434</v>
      </c>
      <c r="D275" s="159"/>
      <c r="E275" s="159"/>
      <c r="F275" s="137" t="s">
        <v>312</v>
      </c>
      <c r="G275" s="354">
        <f>SUM(G276:G277)</f>
        <v>1910</v>
      </c>
      <c r="H275" s="137">
        <f>H276+H277</f>
        <v>951</v>
      </c>
      <c r="K275" s="418">
        <f t="shared" si="4"/>
        <v>49.790575916230367</v>
      </c>
    </row>
    <row r="276" spans="1:11">
      <c r="C276" s="323"/>
      <c r="D276" s="136" t="s">
        <v>1434</v>
      </c>
      <c r="E276" s="200"/>
      <c r="F276" s="136" t="s">
        <v>1830</v>
      </c>
      <c r="G276" s="345">
        <v>1910</v>
      </c>
      <c r="H276" s="141">
        <v>951</v>
      </c>
      <c r="K276" s="418">
        <f t="shared" si="4"/>
        <v>49.790575916230367</v>
      </c>
    </row>
    <row r="277" spans="1:11">
      <c r="C277" s="136"/>
      <c r="D277" s="136" t="s">
        <v>1434</v>
      </c>
      <c r="E277" s="200" t="s">
        <v>1533</v>
      </c>
      <c r="F277" s="139" t="s">
        <v>1745</v>
      </c>
      <c r="G277" s="306"/>
      <c r="H277" s="139"/>
      <c r="I277" s="123" t="s">
        <v>307</v>
      </c>
      <c r="K277" s="418" t="e">
        <f t="shared" si="4"/>
        <v>#DIV/0!</v>
      </c>
    </row>
    <row r="278" spans="1:11">
      <c r="C278" s="159" t="s">
        <v>1429</v>
      </c>
      <c r="D278" s="159"/>
      <c r="E278" s="159"/>
      <c r="F278" s="137" t="s">
        <v>206</v>
      </c>
      <c r="G278" s="307">
        <f>SUM(G279:G281)</f>
        <v>9</v>
      </c>
      <c r="H278" s="137">
        <f>SUM(H279:H281)</f>
        <v>9</v>
      </c>
      <c r="K278" s="418">
        <f t="shared" si="4"/>
        <v>100</v>
      </c>
    </row>
    <row r="279" spans="1:11">
      <c r="C279" s="136"/>
      <c r="D279" s="136" t="s">
        <v>1429</v>
      </c>
      <c r="E279" s="136" t="s">
        <v>305</v>
      </c>
      <c r="F279" s="149" t="s">
        <v>306</v>
      </c>
      <c r="G279" s="306"/>
      <c r="H279" s="139"/>
      <c r="K279" s="418" t="e">
        <f t="shared" si="4"/>
        <v>#DIV/0!</v>
      </c>
    </row>
    <row r="280" spans="1:11">
      <c r="C280" s="136"/>
      <c r="D280" s="136" t="s">
        <v>1429</v>
      </c>
      <c r="E280" s="136" t="s">
        <v>207</v>
      </c>
      <c r="F280" s="139" t="s">
        <v>208</v>
      </c>
      <c r="G280" s="306">
        <v>9</v>
      </c>
      <c r="H280" s="139">
        <v>9</v>
      </c>
      <c r="K280" s="418">
        <f t="shared" si="4"/>
        <v>100</v>
      </c>
    </row>
    <row r="281" spans="1:11">
      <c r="C281" s="136"/>
      <c r="D281" s="136" t="s">
        <v>1429</v>
      </c>
      <c r="E281" s="136" t="s">
        <v>209</v>
      </c>
      <c r="F281" s="139" t="s">
        <v>210</v>
      </c>
      <c r="G281" s="306"/>
      <c r="H281" s="139"/>
      <c r="K281" s="418" t="e">
        <f t="shared" si="4"/>
        <v>#DIV/0!</v>
      </c>
    </row>
    <row r="282" spans="1:11">
      <c r="B282" s="130" t="s">
        <v>1388</v>
      </c>
      <c r="C282" s="131"/>
      <c r="D282" s="131"/>
      <c r="E282" s="131"/>
      <c r="F282" s="130"/>
      <c r="G282" s="311"/>
      <c r="H282" s="130"/>
      <c r="K282" s="418" t="e">
        <f t="shared" si="4"/>
        <v>#DIV/0!</v>
      </c>
    </row>
    <row r="283" spans="1:11">
      <c r="B283" s="130" t="s">
        <v>1382</v>
      </c>
      <c r="C283" s="131"/>
      <c r="D283" s="131"/>
      <c r="E283" s="131"/>
      <c r="F283" s="130"/>
      <c r="G283" s="311">
        <v>1935</v>
      </c>
      <c r="H283" s="130">
        <v>987</v>
      </c>
      <c r="K283" s="418">
        <f t="shared" si="4"/>
        <v>51.007751937984494</v>
      </c>
    </row>
    <row r="284" spans="1:11">
      <c r="G284" s="123"/>
      <c r="H284" s="123"/>
      <c r="K284" s="418" t="e">
        <f t="shared" si="4"/>
        <v>#DIV/0!</v>
      </c>
    </row>
    <row r="285" spans="1:11">
      <c r="A285" s="124" t="s">
        <v>1405</v>
      </c>
      <c r="B285" s="124"/>
      <c r="C285" s="127"/>
      <c r="D285" s="127"/>
      <c r="E285" s="127"/>
      <c r="F285" s="147"/>
      <c r="G285" s="146"/>
      <c r="H285" s="146"/>
      <c r="K285" s="418" t="e">
        <f t="shared" si="4"/>
        <v>#DIV/0!</v>
      </c>
    </row>
    <row r="286" spans="1:11">
      <c r="B286" s="130" t="s">
        <v>308</v>
      </c>
      <c r="C286" s="131"/>
      <c r="D286" s="131"/>
      <c r="E286" s="131"/>
      <c r="F286" s="130"/>
      <c r="G286" s="344">
        <f>SUM(G287:G295)</f>
        <v>7445</v>
      </c>
      <c r="H286" s="344">
        <f>SUM(H287:H295)</f>
        <v>4101</v>
      </c>
      <c r="K286" s="418">
        <f t="shared" si="4"/>
        <v>55.083948959032917</v>
      </c>
    </row>
    <row r="287" spans="1:11">
      <c r="C287" s="136" t="s">
        <v>293</v>
      </c>
      <c r="D287" s="136"/>
      <c r="E287" s="185" t="s">
        <v>305</v>
      </c>
      <c r="F287" s="149" t="s">
        <v>284</v>
      </c>
      <c r="G287" s="349">
        <v>4860</v>
      </c>
      <c r="H287" s="349">
        <v>2527</v>
      </c>
      <c r="K287" s="418">
        <f t="shared" si="4"/>
        <v>51.995884773662546</v>
      </c>
    </row>
    <row r="288" spans="1:11">
      <c r="C288" s="136" t="s">
        <v>285</v>
      </c>
      <c r="D288" s="136"/>
      <c r="E288" s="185" t="s">
        <v>305</v>
      </c>
      <c r="F288" s="149" t="s">
        <v>294</v>
      </c>
      <c r="G288" s="349">
        <v>210</v>
      </c>
      <c r="H288" s="349">
        <v>95</v>
      </c>
      <c r="K288" s="418">
        <f t="shared" si="4"/>
        <v>45.238095238095241</v>
      </c>
    </row>
    <row r="289" spans="2:11">
      <c r="C289" s="136" t="s">
        <v>286</v>
      </c>
      <c r="D289" s="136"/>
      <c r="E289" s="185" t="s">
        <v>305</v>
      </c>
      <c r="F289" s="149" t="s">
        <v>1536</v>
      </c>
      <c r="G289" s="349"/>
      <c r="H289" s="349">
        <v>18</v>
      </c>
      <c r="K289" s="418" t="e">
        <f t="shared" si="4"/>
        <v>#DIV/0!</v>
      </c>
    </row>
    <row r="290" spans="2:11">
      <c r="C290" s="136" t="s">
        <v>244</v>
      </c>
      <c r="D290" s="136"/>
      <c r="E290" s="185" t="s">
        <v>305</v>
      </c>
      <c r="F290" s="149" t="s">
        <v>309</v>
      </c>
      <c r="G290" s="349"/>
      <c r="H290" s="349"/>
      <c r="K290" s="418" t="e">
        <f t="shared" si="4"/>
        <v>#DIV/0!</v>
      </c>
    </row>
    <row r="291" spans="2:11">
      <c r="C291" s="136" t="s">
        <v>1423</v>
      </c>
      <c r="D291" s="136"/>
      <c r="E291" s="185" t="s">
        <v>305</v>
      </c>
      <c r="F291" s="149" t="s">
        <v>310</v>
      </c>
      <c r="G291" s="349"/>
      <c r="H291" s="349"/>
      <c r="K291" s="418" t="e">
        <f t="shared" si="4"/>
        <v>#DIV/0!</v>
      </c>
    </row>
    <row r="292" spans="2:11">
      <c r="C292" s="136" t="s">
        <v>246</v>
      </c>
      <c r="D292" s="136"/>
      <c r="E292" s="185"/>
      <c r="F292" s="149" t="s">
        <v>1604</v>
      </c>
      <c r="G292" s="349">
        <v>15</v>
      </c>
      <c r="H292" s="349">
        <v>5</v>
      </c>
      <c r="K292" s="418">
        <f t="shared" si="4"/>
        <v>33.333333333333329</v>
      </c>
    </row>
    <row r="293" spans="2:11">
      <c r="C293" s="136" t="s">
        <v>1426</v>
      </c>
      <c r="D293" s="136"/>
      <c r="E293" s="185" t="s">
        <v>305</v>
      </c>
      <c r="F293" s="149" t="s">
        <v>193</v>
      </c>
      <c r="G293" s="355">
        <v>2325</v>
      </c>
      <c r="H293" s="355">
        <v>1434</v>
      </c>
      <c r="K293" s="418">
        <f t="shared" si="4"/>
        <v>61.677419354838712</v>
      </c>
    </row>
    <row r="294" spans="2:11">
      <c r="C294" s="136" t="s">
        <v>243</v>
      </c>
      <c r="D294" s="136"/>
      <c r="E294" s="185" t="s">
        <v>305</v>
      </c>
      <c r="F294" s="149" t="s">
        <v>1605</v>
      </c>
      <c r="G294" s="355">
        <v>10</v>
      </c>
      <c r="H294" s="355">
        <v>1</v>
      </c>
      <c r="K294" s="418">
        <f t="shared" si="4"/>
        <v>10</v>
      </c>
    </row>
    <row r="295" spans="2:11">
      <c r="C295" s="136" t="s">
        <v>1425</v>
      </c>
      <c r="D295" s="136"/>
      <c r="E295" s="185" t="s">
        <v>305</v>
      </c>
      <c r="F295" s="149" t="s">
        <v>192</v>
      </c>
      <c r="G295" s="349">
        <v>25</v>
      </c>
      <c r="H295" s="349">
        <v>21</v>
      </c>
      <c r="K295" s="418">
        <f t="shared" si="4"/>
        <v>84</v>
      </c>
    </row>
    <row r="296" spans="2:11">
      <c r="B296" s="130" t="s">
        <v>195</v>
      </c>
      <c r="C296" s="131"/>
      <c r="D296" s="131"/>
      <c r="E296" s="131"/>
      <c r="F296" s="130"/>
      <c r="G296" s="344">
        <f>SUM(G297:G309)</f>
        <v>136300</v>
      </c>
      <c r="H296" s="344">
        <f>SUM(H297:H309)</f>
        <v>59121</v>
      </c>
      <c r="K296" s="418">
        <f t="shared" si="4"/>
        <v>43.375641966250917</v>
      </c>
    </row>
    <row r="297" spans="2:11">
      <c r="C297" s="136" t="s">
        <v>1466</v>
      </c>
      <c r="D297" s="136"/>
      <c r="E297" s="185" t="s">
        <v>305</v>
      </c>
      <c r="F297" s="149" t="s">
        <v>311</v>
      </c>
      <c r="G297" s="306">
        <v>11230</v>
      </c>
      <c r="H297" s="306">
        <v>457</v>
      </c>
      <c r="K297" s="418">
        <f t="shared" si="4"/>
        <v>4.0694568121104187</v>
      </c>
    </row>
    <row r="298" spans="2:11">
      <c r="C298" s="160" t="s">
        <v>196</v>
      </c>
      <c r="D298" s="136"/>
      <c r="E298" s="185"/>
      <c r="F298" s="187" t="s">
        <v>197</v>
      </c>
      <c r="G298" s="306">
        <v>5</v>
      </c>
      <c r="H298" s="306"/>
      <c r="K298" s="418">
        <f t="shared" si="4"/>
        <v>0</v>
      </c>
    </row>
    <row r="299" spans="2:11">
      <c r="C299" s="136" t="s">
        <v>247</v>
      </c>
      <c r="D299" s="136"/>
      <c r="E299" s="185" t="s">
        <v>305</v>
      </c>
      <c r="F299" s="149" t="s">
        <v>1672</v>
      </c>
      <c r="G299" s="306"/>
      <c r="H299" s="306"/>
      <c r="K299" s="418" t="e">
        <f t="shared" si="4"/>
        <v>#DIV/0!</v>
      </c>
    </row>
    <row r="300" spans="2:11">
      <c r="C300" s="168" t="s">
        <v>301</v>
      </c>
      <c r="D300" s="136"/>
      <c r="E300" s="188" t="s">
        <v>305</v>
      </c>
      <c r="F300" s="199" t="s">
        <v>1724</v>
      </c>
      <c r="G300" s="306">
        <v>40</v>
      </c>
      <c r="H300" s="306"/>
      <c r="K300" s="418">
        <f t="shared" si="4"/>
        <v>0</v>
      </c>
    </row>
    <row r="301" spans="2:11">
      <c r="C301" s="136" t="s">
        <v>549</v>
      </c>
      <c r="D301" s="136"/>
      <c r="E301" s="185" t="s">
        <v>305</v>
      </c>
      <c r="F301" s="149" t="s">
        <v>216</v>
      </c>
      <c r="G301" s="349"/>
      <c r="H301" s="349"/>
      <c r="K301" s="418" t="e">
        <f t="shared" si="4"/>
        <v>#DIV/0!</v>
      </c>
    </row>
    <row r="302" spans="2:11">
      <c r="C302" s="136" t="s">
        <v>201</v>
      </c>
      <c r="D302" s="136"/>
      <c r="E302" s="185" t="s">
        <v>305</v>
      </c>
      <c r="F302" s="149" t="s">
        <v>1607</v>
      </c>
      <c r="G302" s="349">
        <v>65145</v>
      </c>
      <c r="H302" s="349">
        <v>33350</v>
      </c>
      <c r="K302" s="418">
        <f t="shared" si="4"/>
        <v>51.19349144216747</v>
      </c>
    </row>
    <row r="303" spans="2:11">
      <c r="C303" s="136" t="s">
        <v>300</v>
      </c>
      <c r="D303" s="136"/>
      <c r="E303" s="185" t="s">
        <v>305</v>
      </c>
      <c r="F303" s="149" t="s">
        <v>1676</v>
      </c>
      <c r="G303" s="349"/>
      <c r="H303" s="349"/>
      <c r="K303" s="418" t="e">
        <f t="shared" si="4"/>
        <v>#DIV/0!</v>
      </c>
    </row>
    <row r="304" spans="2:11" ht="26.4">
      <c r="C304" s="136" t="s">
        <v>540</v>
      </c>
      <c r="D304" s="136"/>
      <c r="E304" s="185" t="s">
        <v>305</v>
      </c>
      <c r="F304" s="149" t="s">
        <v>1539</v>
      </c>
      <c r="G304" s="349"/>
      <c r="H304" s="349"/>
      <c r="K304" s="418" t="e">
        <f t="shared" si="4"/>
        <v>#DIV/0!</v>
      </c>
    </row>
    <row r="305" spans="1:11" ht="26.4">
      <c r="C305" s="136" t="s">
        <v>1427</v>
      </c>
      <c r="D305" s="136"/>
      <c r="E305" s="185" t="s">
        <v>305</v>
      </c>
      <c r="F305" s="149" t="s">
        <v>1673</v>
      </c>
      <c r="G305" s="349">
        <v>50</v>
      </c>
      <c r="H305" s="349">
        <v>64</v>
      </c>
      <c r="K305" s="418">
        <f t="shared" si="4"/>
        <v>128</v>
      </c>
    </row>
    <row r="306" spans="1:11" ht="26.4">
      <c r="C306" s="136" t="s">
        <v>198</v>
      </c>
      <c r="D306" s="136"/>
      <c r="E306" s="185" t="s">
        <v>305</v>
      </c>
      <c r="F306" s="149" t="s">
        <v>280</v>
      </c>
      <c r="G306" s="349">
        <v>20450</v>
      </c>
      <c r="H306" s="349">
        <v>9962</v>
      </c>
      <c r="K306" s="418">
        <f t="shared" si="4"/>
        <v>48.713936430317851</v>
      </c>
    </row>
    <row r="307" spans="1:11">
      <c r="C307" s="136" t="s">
        <v>199</v>
      </c>
      <c r="D307" s="136"/>
      <c r="E307" s="185" t="s">
        <v>305</v>
      </c>
      <c r="F307" s="149" t="s">
        <v>1674</v>
      </c>
      <c r="G307" s="349">
        <v>1650</v>
      </c>
      <c r="H307" s="349">
        <v>758</v>
      </c>
      <c r="K307" s="418">
        <f t="shared" si="4"/>
        <v>45.939393939393938</v>
      </c>
    </row>
    <row r="308" spans="1:11">
      <c r="C308" s="136" t="s">
        <v>202</v>
      </c>
      <c r="D308" s="136"/>
      <c r="E308" s="185" t="s">
        <v>305</v>
      </c>
      <c r="F308" s="149" t="s">
        <v>203</v>
      </c>
      <c r="G308" s="349">
        <v>33800</v>
      </c>
      <c r="H308" s="349">
        <v>12946</v>
      </c>
      <c r="K308" s="418">
        <f t="shared" si="4"/>
        <v>38.301775147928993</v>
      </c>
    </row>
    <row r="309" spans="1:11">
      <c r="C309" s="136" t="s">
        <v>1428</v>
      </c>
      <c r="D309" s="136"/>
      <c r="E309" s="185" t="s">
        <v>305</v>
      </c>
      <c r="F309" s="149" t="s">
        <v>1557</v>
      </c>
      <c r="G309" s="349">
        <v>3930</v>
      </c>
      <c r="H309" s="349">
        <v>1584</v>
      </c>
      <c r="K309" s="418">
        <f t="shared" si="4"/>
        <v>40.305343511450381</v>
      </c>
    </row>
    <row r="310" spans="1:11">
      <c r="C310" s="136" t="s">
        <v>1434</v>
      </c>
      <c r="D310" s="136"/>
      <c r="E310" s="185" t="s">
        <v>305</v>
      </c>
      <c r="F310" s="149" t="s">
        <v>312</v>
      </c>
      <c r="G310" s="356"/>
      <c r="H310" s="356"/>
      <c r="K310" s="418" t="e">
        <f t="shared" si="4"/>
        <v>#DIV/0!</v>
      </c>
    </row>
    <row r="311" spans="1:11">
      <c r="B311" s="130" t="s">
        <v>1389</v>
      </c>
      <c r="C311" s="131"/>
      <c r="D311" s="131"/>
      <c r="E311" s="131"/>
      <c r="F311" s="130"/>
      <c r="G311" s="357">
        <v>725</v>
      </c>
      <c r="H311" s="357">
        <v>379</v>
      </c>
      <c r="K311" s="418">
        <f t="shared" si="4"/>
        <v>52.275862068965516</v>
      </c>
    </row>
    <row r="312" spans="1:11">
      <c r="B312" s="130" t="s">
        <v>1390</v>
      </c>
      <c r="C312" s="131"/>
      <c r="D312" s="131"/>
      <c r="E312" s="131"/>
      <c r="F312" s="130"/>
      <c r="G312" s="311">
        <v>5230</v>
      </c>
      <c r="H312" s="311">
        <v>3095</v>
      </c>
      <c r="K312" s="418">
        <f t="shared" si="4"/>
        <v>59.177820267686421</v>
      </c>
    </row>
    <row r="313" spans="1:11">
      <c r="B313" s="130" t="s">
        <v>1382</v>
      </c>
      <c r="C313" s="131"/>
      <c r="D313" s="131"/>
      <c r="E313" s="131"/>
      <c r="F313" s="130"/>
      <c r="G313" s="311">
        <v>89440</v>
      </c>
      <c r="H313" s="311">
        <v>44984</v>
      </c>
      <c r="K313" s="418">
        <f t="shared" si="4"/>
        <v>50.295169946332742</v>
      </c>
    </row>
    <row r="314" spans="1:11">
      <c r="B314" s="130"/>
      <c r="C314" s="131"/>
      <c r="D314" s="131"/>
      <c r="E314" s="131"/>
      <c r="F314" s="130"/>
      <c r="G314" s="130"/>
      <c r="H314" s="130"/>
      <c r="K314" s="418" t="e">
        <f t="shared" si="4"/>
        <v>#DIV/0!</v>
      </c>
    </row>
    <row r="315" spans="1:11">
      <c r="B315" s="130"/>
      <c r="C315" s="131"/>
      <c r="D315" s="131"/>
      <c r="E315" s="131"/>
      <c r="F315" s="130"/>
      <c r="G315" s="130"/>
      <c r="H315" s="130"/>
      <c r="K315" s="418" t="e">
        <f t="shared" si="4"/>
        <v>#DIV/0!</v>
      </c>
    </row>
    <row r="316" spans="1:11">
      <c r="A316" s="124" t="s">
        <v>1406</v>
      </c>
      <c r="B316" s="124"/>
      <c r="C316" s="127"/>
      <c r="D316" s="127"/>
      <c r="E316" s="127"/>
      <c r="F316" s="147"/>
      <c r="G316" s="146"/>
      <c r="H316" s="146"/>
      <c r="K316" s="418" t="e">
        <f t="shared" si="4"/>
        <v>#DIV/0!</v>
      </c>
    </row>
    <row r="317" spans="1:11">
      <c r="B317" s="130" t="s">
        <v>324</v>
      </c>
      <c r="C317" s="131"/>
      <c r="D317" s="131"/>
      <c r="E317" s="131"/>
      <c r="F317" s="130"/>
      <c r="G317" s="344">
        <f>G318+G319+G320+G321</f>
        <v>3800</v>
      </c>
      <c r="H317" s="344">
        <f>H318+H319+H320+H321</f>
        <v>879</v>
      </c>
      <c r="K317" s="418">
        <f t="shared" si="4"/>
        <v>23.131578947368421</v>
      </c>
    </row>
    <row r="318" spans="1:11">
      <c r="C318" s="169" t="s">
        <v>325</v>
      </c>
      <c r="D318" s="136"/>
      <c r="E318" s="201"/>
      <c r="F318" s="202" t="s">
        <v>1571</v>
      </c>
      <c r="G318" s="349"/>
      <c r="H318" s="149"/>
      <c r="K318" s="418" t="e">
        <f t="shared" si="4"/>
        <v>#DIV/0!</v>
      </c>
    </row>
    <row r="319" spans="1:11">
      <c r="C319" s="169" t="s">
        <v>326</v>
      </c>
      <c r="D319" s="136"/>
      <c r="E319" s="201"/>
      <c r="F319" s="202" t="s">
        <v>1629</v>
      </c>
      <c r="G319" s="349">
        <v>3800</v>
      </c>
      <c r="H319" s="196">
        <v>879</v>
      </c>
      <c r="K319" s="418">
        <f t="shared" si="4"/>
        <v>23.131578947368421</v>
      </c>
    </row>
    <row r="320" spans="1:11">
      <c r="C320" s="169" t="s">
        <v>327</v>
      </c>
      <c r="D320" s="136"/>
      <c r="E320" s="201"/>
      <c r="F320" s="202" t="s">
        <v>328</v>
      </c>
      <c r="G320" s="349"/>
      <c r="H320" s="149"/>
      <c r="K320" s="418" t="e">
        <f t="shared" si="4"/>
        <v>#DIV/0!</v>
      </c>
    </row>
    <row r="321" spans="2:11" ht="26.4">
      <c r="C321" s="169" t="s">
        <v>1222</v>
      </c>
      <c r="D321" s="136"/>
      <c r="E321" s="201" t="s">
        <v>1532</v>
      </c>
      <c r="F321" s="202" t="s">
        <v>1379</v>
      </c>
      <c r="G321" s="306"/>
      <c r="H321" s="139"/>
      <c r="I321" s="229" t="s">
        <v>1764</v>
      </c>
      <c r="K321" s="418" t="e">
        <f t="shared" si="4"/>
        <v>#DIV/0!</v>
      </c>
    </row>
    <row r="322" spans="2:11">
      <c r="B322" s="130" t="s">
        <v>1739</v>
      </c>
      <c r="C322" s="131"/>
      <c r="D322" s="131"/>
      <c r="E322" s="131"/>
      <c r="F322" s="130"/>
      <c r="G322" s="358">
        <f>SUM(G323:G348)</f>
        <v>194870</v>
      </c>
      <c r="H322" s="358">
        <f>SUM(H323:H348)</f>
        <v>91519</v>
      </c>
      <c r="K322" s="418">
        <f t="shared" si="4"/>
        <v>46.964129932775691</v>
      </c>
    </row>
    <row r="323" spans="2:11">
      <c r="C323" s="168" t="s">
        <v>329</v>
      </c>
      <c r="D323" s="136"/>
      <c r="E323" s="203"/>
      <c r="F323" s="204" t="s">
        <v>330</v>
      </c>
      <c r="G323" s="349"/>
      <c r="H323" s="149"/>
      <c r="K323" s="418" t="e">
        <f t="shared" ref="K323:K386" si="5">+H323/G323*100</f>
        <v>#DIV/0!</v>
      </c>
    </row>
    <row r="324" spans="2:11">
      <c r="C324" s="168" t="s">
        <v>331</v>
      </c>
      <c r="D324" s="136"/>
      <c r="E324" s="203"/>
      <c r="F324" s="204" t="s">
        <v>332</v>
      </c>
      <c r="G324" s="349"/>
      <c r="H324" s="149"/>
      <c r="K324" s="418" t="e">
        <f t="shared" si="5"/>
        <v>#DIV/0!</v>
      </c>
    </row>
    <row r="325" spans="2:11">
      <c r="C325" s="170" t="s">
        <v>334</v>
      </c>
      <c r="D325" s="136"/>
      <c r="E325" s="205"/>
      <c r="F325" s="206" t="s">
        <v>1342</v>
      </c>
      <c r="G325" s="349">
        <v>50000</v>
      </c>
      <c r="H325" s="349">
        <v>26256</v>
      </c>
      <c r="K325" s="418">
        <f t="shared" si="5"/>
        <v>52.512</v>
      </c>
    </row>
    <row r="326" spans="2:11">
      <c r="C326" s="171" t="s">
        <v>1341</v>
      </c>
      <c r="D326" s="136"/>
      <c r="E326" s="207"/>
      <c r="F326" s="199" t="s">
        <v>1349</v>
      </c>
      <c r="G326" s="349">
        <v>55000</v>
      </c>
      <c r="H326" s="349">
        <v>22875</v>
      </c>
      <c r="K326" s="418">
        <f t="shared" si="5"/>
        <v>41.590909090909086</v>
      </c>
    </row>
    <row r="327" spans="2:11">
      <c r="C327" s="171" t="s">
        <v>1348</v>
      </c>
      <c r="D327" s="136"/>
      <c r="E327" s="207"/>
      <c r="F327" s="199" t="s">
        <v>1350</v>
      </c>
      <c r="G327" s="349"/>
      <c r="H327" s="349"/>
      <c r="K327" s="418" t="e">
        <f t="shared" si="5"/>
        <v>#DIV/0!</v>
      </c>
    </row>
    <row r="328" spans="2:11">
      <c r="C328" s="171" t="s">
        <v>335</v>
      </c>
      <c r="D328" s="136"/>
      <c r="E328" s="207"/>
      <c r="F328" s="199" t="s">
        <v>336</v>
      </c>
      <c r="G328" s="349"/>
      <c r="H328" s="349"/>
      <c r="K328" s="418" t="e">
        <f t="shared" si="5"/>
        <v>#DIV/0!</v>
      </c>
    </row>
    <row r="329" spans="2:11">
      <c r="C329" s="171" t="s">
        <v>337</v>
      </c>
      <c r="D329" s="136"/>
      <c r="E329" s="207"/>
      <c r="F329" s="199" t="s">
        <v>1644</v>
      </c>
      <c r="G329" s="349"/>
      <c r="H329" s="349"/>
      <c r="K329" s="418" t="e">
        <f t="shared" si="5"/>
        <v>#DIV/0!</v>
      </c>
    </row>
    <row r="330" spans="2:11">
      <c r="C330" s="171" t="s">
        <v>338</v>
      </c>
      <c r="D330" s="136"/>
      <c r="E330" s="207"/>
      <c r="F330" s="199" t="s">
        <v>1645</v>
      </c>
      <c r="G330" s="349"/>
      <c r="H330" s="349"/>
      <c r="K330" s="418" t="e">
        <f t="shared" si="5"/>
        <v>#DIV/0!</v>
      </c>
    </row>
    <row r="331" spans="2:11">
      <c r="C331" s="171" t="s">
        <v>340</v>
      </c>
      <c r="D331" s="136"/>
      <c r="E331" s="207"/>
      <c r="F331" s="199" t="s">
        <v>1646</v>
      </c>
      <c r="G331" s="349"/>
      <c r="H331" s="349"/>
      <c r="K331" s="418" t="e">
        <f t="shared" si="5"/>
        <v>#DIV/0!</v>
      </c>
    </row>
    <row r="332" spans="2:11">
      <c r="C332" s="171" t="s">
        <v>341</v>
      </c>
      <c r="D332" s="136"/>
      <c r="E332" s="207"/>
      <c r="F332" s="199" t="s">
        <v>342</v>
      </c>
      <c r="G332" s="349">
        <v>56000</v>
      </c>
      <c r="H332" s="349">
        <v>26163</v>
      </c>
      <c r="K332" s="418">
        <f t="shared" si="5"/>
        <v>46.719642857142858</v>
      </c>
    </row>
    <row r="333" spans="2:11">
      <c r="C333" s="171" t="s">
        <v>1545</v>
      </c>
      <c r="D333" s="136"/>
      <c r="E333" s="207"/>
      <c r="F333" s="199" t="s">
        <v>1371</v>
      </c>
      <c r="G333" s="349"/>
      <c r="H333" s="349"/>
      <c r="K333" s="418" t="e">
        <f t="shared" si="5"/>
        <v>#DIV/0!</v>
      </c>
    </row>
    <row r="334" spans="2:11" ht="26.4">
      <c r="C334" s="171" t="s">
        <v>343</v>
      </c>
      <c r="D334" s="136"/>
      <c r="E334" s="207"/>
      <c r="F334" s="199" t="s">
        <v>1647</v>
      </c>
      <c r="G334" s="349">
        <v>7000</v>
      </c>
      <c r="H334" s="349">
        <v>4180</v>
      </c>
      <c r="K334" s="418">
        <f t="shared" si="5"/>
        <v>59.714285714285722</v>
      </c>
    </row>
    <row r="335" spans="2:11">
      <c r="C335" s="171" t="s">
        <v>1376</v>
      </c>
      <c r="D335" s="136"/>
      <c r="E335" s="207"/>
      <c r="F335" s="199" t="s">
        <v>1750</v>
      </c>
      <c r="G335" s="349"/>
      <c r="H335" s="349"/>
      <c r="K335" s="418" t="e">
        <f t="shared" si="5"/>
        <v>#DIV/0!</v>
      </c>
    </row>
    <row r="336" spans="2:11">
      <c r="C336" s="171" t="s">
        <v>1377</v>
      </c>
      <c r="D336" s="136"/>
      <c r="E336" s="207"/>
      <c r="F336" s="199" t="s">
        <v>1749</v>
      </c>
      <c r="G336" s="349"/>
      <c r="H336" s="349"/>
      <c r="K336" s="418" t="e">
        <f t="shared" si="5"/>
        <v>#DIV/0!</v>
      </c>
    </row>
    <row r="337" spans="2:11">
      <c r="C337" s="171" t="s">
        <v>1378</v>
      </c>
      <c r="D337" s="136"/>
      <c r="E337" s="207"/>
      <c r="F337" s="199" t="s">
        <v>1748</v>
      </c>
      <c r="G337" s="349"/>
      <c r="H337" s="349"/>
      <c r="K337" s="418" t="e">
        <f t="shared" si="5"/>
        <v>#DIV/0!</v>
      </c>
    </row>
    <row r="338" spans="2:11">
      <c r="C338" s="171" t="s">
        <v>1373</v>
      </c>
      <c r="D338" s="136"/>
      <c r="E338" s="207"/>
      <c r="F338" s="199" t="s">
        <v>1747</v>
      </c>
      <c r="G338" s="349"/>
      <c r="H338" s="349"/>
      <c r="K338" s="418" t="e">
        <f t="shared" si="5"/>
        <v>#DIV/0!</v>
      </c>
    </row>
    <row r="339" spans="2:11">
      <c r="C339" s="171" t="s">
        <v>1374</v>
      </c>
      <c r="D339" s="136"/>
      <c r="E339" s="207"/>
      <c r="F339" s="199" t="s">
        <v>1746</v>
      </c>
      <c r="G339" s="349"/>
      <c r="H339" s="349"/>
      <c r="K339" s="418" t="e">
        <f t="shared" si="5"/>
        <v>#DIV/0!</v>
      </c>
    </row>
    <row r="340" spans="2:11">
      <c r="C340" s="171" t="s">
        <v>1375</v>
      </c>
      <c r="D340" s="136"/>
      <c r="E340" s="207"/>
      <c r="F340" s="199" t="s">
        <v>1740</v>
      </c>
      <c r="G340" s="349"/>
      <c r="H340" s="349"/>
      <c r="K340" s="418" t="e">
        <f t="shared" si="5"/>
        <v>#DIV/0!</v>
      </c>
    </row>
    <row r="341" spans="2:11">
      <c r="C341" s="171" t="s">
        <v>344</v>
      </c>
      <c r="D341" s="136"/>
      <c r="E341" s="207"/>
      <c r="F341" s="199" t="s">
        <v>1346</v>
      </c>
      <c r="G341" s="349"/>
      <c r="H341" s="349"/>
      <c r="K341" s="418" t="e">
        <f t="shared" si="5"/>
        <v>#DIV/0!</v>
      </c>
    </row>
    <row r="342" spans="2:11">
      <c r="C342" s="171" t="s">
        <v>345</v>
      </c>
      <c r="D342" s="136"/>
      <c r="E342" s="207"/>
      <c r="F342" s="199" t="s">
        <v>1599</v>
      </c>
      <c r="G342" s="349">
        <v>5800</v>
      </c>
      <c r="H342" s="349">
        <v>2429</v>
      </c>
      <c r="K342" s="418">
        <f t="shared" si="5"/>
        <v>41.879310344827587</v>
      </c>
    </row>
    <row r="343" spans="2:11">
      <c r="C343" s="171" t="s">
        <v>1372</v>
      </c>
      <c r="D343" s="136"/>
      <c r="E343" s="207"/>
      <c r="F343" s="199" t="s">
        <v>1741</v>
      </c>
      <c r="G343" s="349"/>
      <c r="H343" s="349"/>
      <c r="K343" s="418" t="e">
        <f t="shared" si="5"/>
        <v>#DIV/0!</v>
      </c>
    </row>
    <row r="344" spans="2:11">
      <c r="C344" s="171" t="s">
        <v>346</v>
      </c>
      <c r="D344" s="136"/>
      <c r="E344" s="207"/>
      <c r="F344" s="199" t="s">
        <v>1579</v>
      </c>
      <c r="G344" s="349">
        <v>70</v>
      </c>
      <c r="H344" s="349">
        <v>26</v>
      </c>
      <c r="K344" s="418">
        <f t="shared" si="5"/>
        <v>37.142857142857146</v>
      </c>
    </row>
    <row r="345" spans="2:11" ht="26.4">
      <c r="C345" s="171" t="s">
        <v>1362</v>
      </c>
      <c r="D345" s="136"/>
      <c r="E345" s="207"/>
      <c r="F345" s="199" t="s">
        <v>1361</v>
      </c>
      <c r="G345" s="349"/>
      <c r="H345" s="349"/>
      <c r="K345" s="418" t="e">
        <f t="shared" si="5"/>
        <v>#DIV/0!</v>
      </c>
    </row>
    <row r="346" spans="2:11">
      <c r="C346" s="171" t="s">
        <v>347</v>
      </c>
      <c r="D346" s="136"/>
      <c r="E346" s="207"/>
      <c r="F346" s="199" t="s">
        <v>1580</v>
      </c>
      <c r="G346" s="349">
        <v>16000</v>
      </c>
      <c r="H346" s="349">
        <v>7690</v>
      </c>
      <c r="K346" s="418">
        <f t="shared" si="5"/>
        <v>48.0625</v>
      </c>
    </row>
    <row r="347" spans="2:11">
      <c r="C347" s="171" t="s">
        <v>1363</v>
      </c>
      <c r="D347" s="136"/>
      <c r="E347" s="207"/>
      <c r="F347" s="208" t="s">
        <v>1364</v>
      </c>
      <c r="G347" s="349"/>
      <c r="H347" s="349"/>
      <c r="K347" s="418" t="e">
        <f t="shared" si="5"/>
        <v>#DIV/0!</v>
      </c>
    </row>
    <row r="348" spans="2:11">
      <c r="C348" s="171" t="s">
        <v>348</v>
      </c>
      <c r="D348" s="136"/>
      <c r="E348" s="207"/>
      <c r="F348" s="199" t="s">
        <v>349</v>
      </c>
      <c r="G348" s="349">
        <v>5000</v>
      </c>
      <c r="H348" s="349">
        <v>1900</v>
      </c>
      <c r="K348" s="418">
        <f t="shared" si="5"/>
        <v>38</v>
      </c>
    </row>
    <row r="349" spans="2:11">
      <c r="B349" s="130" t="s">
        <v>1759</v>
      </c>
      <c r="C349" s="131"/>
      <c r="D349" s="131"/>
      <c r="E349" s="131"/>
      <c r="F349" s="130"/>
      <c r="G349" s="358">
        <f>SUM(G350:G413)</f>
        <v>1029800</v>
      </c>
      <c r="H349" s="358">
        <f>SUM(H350:H413)</f>
        <v>502581</v>
      </c>
      <c r="K349" s="418">
        <f t="shared" si="5"/>
        <v>48.803748300640905</v>
      </c>
    </row>
    <row r="350" spans="2:11">
      <c r="C350" s="171" t="s">
        <v>366</v>
      </c>
      <c r="D350" s="136"/>
      <c r="E350" s="207"/>
      <c r="F350" s="199" t="s">
        <v>1702</v>
      </c>
      <c r="G350" s="349"/>
      <c r="H350" s="149"/>
      <c r="K350" s="418" t="e">
        <f t="shared" si="5"/>
        <v>#DIV/0!</v>
      </c>
    </row>
    <row r="351" spans="2:11">
      <c r="C351" s="171" t="s">
        <v>371</v>
      </c>
      <c r="D351" s="136"/>
      <c r="E351" s="207"/>
      <c r="F351" s="199" t="s">
        <v>1705</v>
      </c>
      <c r="G351" s="349"/>
      <c r="H351" s="149"/>
      <c r="K351" s="418" t="e">
        <f t="shared" si="5"/>
        <v>#DIV/0!</v>
      </c>
    </row>
    <row r="352" spans="2:11">
      <c r="C352" s="171" t="s">
        <v>373</v>
      </c>
      <c r="D352" s="136"/>
      <c r="E352" s="207"/>
      <c r="F352" s="199" t="s">
        <v>1707</v>
      </c>
      <c r="G352" s="349"/>
      <c r="H352" s="149"/>
      <c r="K352" s="418" t="e">
        <f t="shared" si="5"/>
        <v>#DIV/0!</v>
      </c>
    </row>
    <row r="353" spans="3:11">
      <c r="C353" s="171" t="s">
        <v>1367</v>
      </c>
      <c r="D353" s="136"/>
      <c r="E353" s="207"/>
      <c r="F353" s="199" t="s">
        <v>1751</v>
      </c>
      <c r="G353" s="349"/>
      <c r="H353" s="149"/>
      <c r="K353" s="418" t="e">
        <f t="shared" si="5"/>
        <v>#DIV/0!</v>
      </c>
    </row>
    <row r="354" spans="3:11">
      <c r="C354" s="171" t="s">
        <v>350</v>
      </c>
      <c r="D354" s="136"/>
      <c r="E354" s="207"/>
      <c r="F354" s="199" t="s">
        <v>1719</v>
      </c>
      <c r="G354" s="349"/>
      <c r="H354" s="149"/>
      <c r="K354" s="418" t="e">
        <f t="shared" si="5"/>
        <v>#DIV/0!</v>
      </c>
    </row>
    <row r="355" spans="3:11">
      <c r="C355" s="171" t="s">
        <v>351</v>
      </c>
      <c r="D355" s="136"/>
      <c r="E355" s="207"/>
      <c r="F355" s="199" t="s">
        <v>1720</v>
      </c>
      <c r="G355" s="349"/>
      <c r="H355" s="149"/>
      <c r="K355" s="418" t="e">
        <f t="shared" si="5"/>
        <v>#DIV/0!</v>
      </c>
    </row>
    <row r="356" spans="3:11">
      <c r="C356" s="171" t="s">
        <v>352</v>
      </c>
      <c r="D356" s="136"/>
      <c r="E356" s="207"/>
      <c r="F356" s="199" t="s">
        <v>1721</v>
      </c>
      <c r="G356" s="349"/>
      <c r="H356" s="149"/>
      <c r="K356" s="418" t="e">
        <f t="shared" si="5"/>
        <v>#DIV/0!</v>
      </c>
    </row>
    <row r="357" spans="3:11">
      <c r="C357" s="171" t="s">
        <v>353</v>
      </c>
      <c r="D357" s="136"/>
      <c r="E357" s="207"/>
      <c r="F357" s="199" t="s">
        <v>1723</v>
      </c>
      <c r="G357" s="349"/>
      <c r="H357" s="149"/>
      <c r="K357" s="418" t="e">
        <f t="shared" si="5"/>
        <v>#DIV/0!</v>
      </c>
    </row>
    <row r="358" spans="3:11">
      <c r="C358" s="171" t="s">
        <v>379</v>
      </c>
      <c r="D358" s="136"/>
      <c r="E358" s="207"/>
      <c r="F358" s="199" t="s">
        <v>1709</v>
      </c>
      <c r="G358" s="349"/>
      <c r="H358" s="149"/>
      <c r="K358" s="418" t="e">
        <f t="shared" si="5"/>
        <v>#DIV/0!</v>
      </c>
    </row>
    <row r="359" spans="3:11">
      <c r="C359" s="171" t="s">
        <v>301</v>
      </c>
      <c r="D359" s="136"/>
      <c r="E359" s="207"/>
      <c r="F359" s="199" t="s">
        <v>1724</v>
      </c>
      <c r="G359" s="349"/>
      <c r="H359" s="149"/>
      <c r="K359" s="418" t="e">
        <f t="shared" si="5"/>
        <v>#DIV/0!</v>
      </c>
    </row>
    <row r="360" spans="3:11">
      <c r="C360" s="171" t="s">
        <v>355</v>
      </c>
      <c r="D360" s="136"/>
      <c r="E360" s="207"/>
      <c r="F360" s="199" t="s">
        <v>1725</v>
      </c>
      <c r="G360" s="349"/>
      <c r="H360" s="149"/>
      <c r="K360" s="418" t="e">
        <f t="shared" si="5"/>
        <v>#DIV/0!</v>
      </c>
    </row>
    <row r="361" spans="3:11">
      <c r="C361" s="171" t="s">
        <v>356</v>
      </c>
      <c r="D361" s="136"/>
      <c r="E361" s="207"/>
      <c r="F361" s="199" t="s">
        <v>1630</v>
      </c>
      <c r="G361" s="349">
        <v>9000</v>
      </c>
      <c r="H361" s="349">
        <v>4464</v>
      </c>
      <c r="K361" s="418">
        <f t="shared" si="5"/>
        <v>49.6</v>
      </c>
    </row>
    <row r="362" spans="3:11">
      <c r="C362" s="171" t="s">
        <v>384</v>
      </c>
      <c r="D362" s="136"/>
      <c r="E362" s="207"/>
      <c r="F362" s="199" t="s">
        <v>1711</v>
      </c>
      <c r="G362" s="349"/>
      <c r="H362" s="349"/>
      <c r="K362" s="418" t="e">
        <f t="shared" si="5"/>
        <v>#DIV/0!</v>
      </c>
    </row>
    <row r="363" spans="3:11">
      <c r="C363" s="171" t="s">
        <v>357</v>
      </c>
      <c r="D363" s="136"/>
      <c r="E363" s="207"/>
      <c r="F363" s="199" t="s">
        <v>1712</v>
      </c>
      <c r="G363" s="349"/>
      <c r="H363" s="349"/>
      <c r="K363" s="418" t="e">
        <f t="shared" si="5"/>
        <v>#DIV/0!</v>
      </c>
    </row>
    <row r="364" spans="3:11">
      <c r="C364" s="169" t="s">
        <v>358</v>
      </c>
      <c r="D364" s="136"/>
      <c r="E364" s="201"/>
      <c r="F364" s="202" t="s">
        <v>1726</v>
      </c>
      <c r="G364" s="349"/>
      <c r="H364" s="349"/>
      <c r="K364" s="418" t="e">
        <f t="shared" si="5"/>
        <v>#DIV/0!</v>
      </c>
    </row>
    <row r="365" spans="3:11">
      <c r="C365" s="169" t="s">
        <v>359</v>
      </c>
      <c r="D365" s="136"/>
      <c r="E365" s="201"/>
      <c r="F365" s="202" t="s">
        <v>1727</v>
      </c>
      <c r="G365" s="349"/>
      <c r="H365" s="349"/>
      <c r="K365" s="418" t="e">
        <f t="shared" si="5"/>
        <v>#DIV/0!</v>
      </c>
    </row>
    <row r="366" spans="3:11">
      <c r="C366" s="169" t="s">
        <v>360</v>
      </c>
      <c r="D366" s="136"/>
      <c r="E366" s="201"/>
      <c r="F366" s="202" t="s">
        <v>1730</v>
      </c>
      <c r="G366" s="349"/>
      <c r="H366" s="349"/>
      <c r="K366" s="418" t="e">
        <f t="shared" si="5"/>
        <v>#DIV/0!</v>
      </c>
    </row>
    <row r="367" spans="3:11">
      <c r="C367" s="169" t="s">
        <v>1343</v>
      </c>
      <c r="D367" s="136"/>
      <c r="E367" s="201"/>
      <c r="F367" s="202" t="s">
        <v>1731</v>
      </c>
      <c r="G367" s="349"/>
      <c r="H367" s="349"/>
      <c r="K367" s="418" t="e">
        <f t="shared" si="5"/>
        <v>#DIV/0!</v>
      </c>
    </row>
    <row r="368" spans="3:11">
      <c r="C368" s="169" t="s">
        <v>361</v>
      </c>
      <c r="D368" s="136"/>
      <c r="E368" s="201"/>
      <c r="F368" s="202" t="s">
        <v>1733</v>
      </c>
      <c r="G368" s="349"/>
      <c r="H368" s="349"/>
      <c r="K368" s="418" t="e">
        <f t="shared" si="5"/>
        <v>#DIV/0!</v>
      </c>
    </row>
    <row r="369" spans="3:11">
      <c r="C369" s="169" t="s">
        <v>362</v>
      </c>
      <c r="D369" s="136"/>
      <c r="E369" s="201"/>
      <c r="F369" s="202" t="s">
        <v>1734</v>
      </c>
      <c r="G369" s="349"/>
      <c r="H369" s="349"/>
      <c r="K369" s="418" t="e">
        <f t="shared" si="5"/>
        <v>#DIV/0!</v>
      </c>
    </row>
    <row r="370" spans="3:11">
      <c r="C370" s="169" t="s">
        <v>1366</v>
      </c>
      <c r="D370" s="136"/>
      <c r="E370" s="201"/>
      <c r="F370" s="149" t="s">
        <v>1752</v>
      </c>
      <c r="G370" s="349"/>
      <c r="H370" s="349"/>
      <c r="K370" s="418" t="e">
        <f t="shared" si="5"/>
        <v>#DIV/0!</v>
      </c>
    </row>
    <row r="371" spans="3:11">
      <c r="C371" s="169" t="s">
        <v>363</v>
      </c>
      <c r="D371" s="136"/>
      <c r="E371" s="201"/>
      <c r="F371" s="202" t="s">
        <v>1736</v>
      </c>
      <c r="G371" s="349"/>
      <c r="H371" s="349"/>
      <c r="K371" s="418" t="e">
        <f t="shared" si="5"/>
        <v>#DIV/0!</v>
      </c>
    </row>
    <row r="372" spans="3:11">
      <c r="C372" s="169" t="s">
        <v>364</v>
      </c>
      <c r="D372" s="136"/>
      <c r="E372" s="201"/>
      <c r="F372" s="202" t="s">
        <v>1737</v>
      </c>
      <c r="G372" s="349"/>
      <c r="H372" s="349"/>
      <c r="K372" s="418" t="e">
        <f t="shared" si="5"/>
        <v>#DIV/0!</v>
      </c>
    </row>
    <row r="373" spans="3:11">
      <c r="C373" s="169" t="s">
        <v>365</v>
      </c>
      <c r="D373" s="136"/>
      <c r="E373" s="201"/>
      <c r="F373" s="202" t="s">
        <v>1738</v>
      </c>
      <c r="G373" s="349"/>
      <c r="H373" s="349"/>
      <c r="K373" s="418" t="e">
        <f t="shared" si="5"/>
        <v>#DIV/0!</v>
      </c>
    </row>
    <row r="374" spans="3:11">
      <c r="C374" s="169" t="s">
        <v>1547</v>
      </c>
      <c r="D374" s="136"/>
      <c r="E374" s="201"/>
      <c r="F374" s="202" t="s">
        <v>1717</v>
      </c>
      <c r="G374" s="349"/>
      <c r="H374" s="349"/>
      <c r="K374" s="418" t="e">
        <f t="shared" si="5"/>
        <v>#DIV/0!</v>
      </c>
    </row>
    <row r="375" spans="3:11">
      <c r="C375" s="169" t="s">
        <v>408</v>
      </c>
      <c r="D375" s="136"/>
      <c r="E375" s="201"/>
      <c r="F375" s="202" t="s">
        <v>1718</v>
      </c>
      <c r="G375" s="349"/>
      <c r="H375" s="349"/>
      <c r="K375" s="418" t="e">
        <f t="shared" si="5"/>
        <v>#DIV/0!</v>
      </c>
    </row>
    <row r="376" spans="3:11">
      <c r="C376" s="169" t="s">
        <v>367</v>
      </c>
      <c r="D376" s="136"/>
      <c r="E376" s="209"/>
      <c r="F376" s="202" t="s">
        <v>1584</v>
      </c>
      <c r="G376" s="349">
        <v>68000</v>
      </c>
      <c r="H376" s="349">
        <v>32897</v>
      </c>
      <c r="K376" s="418">
        <f t="shared" si="5"/>
        <v>48.377941176470593</v>
      </c>
    </row>
    <row r="377" spans="3:11">
      <c r="C377" s="169" t="s">
        <v>368</v>
      </c>
      <c r="D377" s="136"/>
      <c r="E377" s="209"/>
      <c r="F377" s="202" t="s">
        <v>1585</v>
      </c>
      <c r="G377" s="349"/>
      <c r="H377" s="349"/>
      <c r="K377" s="418" t="e">
        <f t="shared" si="5"/>
        <v>#DIV/0!</v>
      </c>
    </row>
    <row r="378" spans="3:11">
      <c r="C378" s="172" t="s">
        <v>369</v>
      </c>
      <c r="D378" s="136"/>
      <c r="E378" s="209"/>
      <c r="F378" s="202" t="s">
        <v>1703</v>
      </c>
      <c r="G378" s="349"/>
      <c r="H378" s="349"/>
      <c r="K378" s="418" t="e">
        <f t="shared" si="5"/>
        <v>#DIV/0!</v>
      </c>
    </row>
    <row r="379" spans="3:11">
      <c r="C379" s="168" t="s">
        <v>370</v>
      </c>
      <c r="D379" s="136"/>
      <c r="E379" s="203"/>
      <c r="F379" s="199" t="s">
        <v>1704</v>
      </c>
      <c r="G379" s="349">
        <v>3500</v>
      </c>
      <c r="H379" s="349">
        <v>1325</v>
      </c>
      <c r="K379" s="418">
        <f t="shared" si="5"/>
        <v>37.857142857142854</v>
      </c>
    </row>
    <row r="380" spans="3:11">
      <c r="C380" s="168" t="s">
        <v>372</v>
      </c>
      <c r="D380" s="136"/>
      <c r="E380" s="203"/>
      <c r="F380" s="199" t="s">
        <v>1706</v>
      </c>
      <c r="G380" s="349">
        <v>38000</v>
      </c>
      <c r="H380" s="349">
        <v>18177</v>
      </c>
      <c r="K380" s="418">
        <f t="shared" si="5"/>
        <v>47.834210526315793</v>
      </c>
    </row>
    <row r="381" spans="3:11">
      <c r="C381" s="171" t="s">
        <v>374</v>
      </c>
      <c r="D381" s="136"/>
      <c r="E381" s="207"/>
      <c r="F381" s="199" t="s">
        <v>1708</v>
      </c>
      <c r="G381" s="349">
        <v>68000</v>
      </c>
      <c r="H381" s="349">
        <v>32777</v>
      </c>
      <c r="K381" s="418">
        <f t="shared" si="5"/>
        <v>48.201470588235296</v>
      </c>
    </row>
    <row r="382" spans="3:11">
      <c r="C382" s="171" t="s">
        <v>375</v>
      </c>
      <c r="D382" s="136"/>
      <c r="E382" s="207"/>
      <c r="F382" s="199" t="s">
        <v>1586</v>
      </c>
      <c r="G382" s="349">
        <v>21200</v>
      </c>
      <c r="H382" s="349">
        <v>11140</v>
      </c>
      <c r="K382" s="418">
        <f t="shared" si="5"/>
        <v>52.547169811320757</v>
      </c>
    </row>
    <row r="383" spans="3:11">
      <c r="C383" s="171" t="s">
        <v>376</v>
      </c>
      <c r="D383" s="136"/>
      <c r="E383" s="207"/>
      <c r="F383" s="199" t="s">
        <v>1587</v>
      </c>
      <c r="G383" s="349">
        <v>58000</v>
      </c>
      <c r="H383" s="349">
        <v>28396</v>
      </c>
      <c r="K383" s="418">
        <f t="shared" si="5"/>
        <v>48.958620689655177</v>
      </c>
    </row>
    <row r="384" spans="3:11">
      <c r="C384" s="171" t="s">
        <v>377</v>
      </c>
      <c r="D384" s="136"/>
      <c r="E384" s="207"/>
      <c r="F384" s="199" t="s">
        <v>1722</v>
      </c>
      <c r="G384" s="349">
        <v>43000</v>
      </c>
      <c r="H384" s="349">
        <v>20938</v>
      </c>
      <c r="K384" s="418">
        <f t="shared" si="5"/>
        <v>48.693023255813955</v>
      </c>
    </row>
    <row r="385" spans="3:11">
      <c r="C385" s="171" t="s">
        <v>1365</v>
      </c>
      <c r="D385" s="136"/>
      <c r="E385" s="207"/>
      <c r="F385" s="199" t="s">
        <v>1760</v>
      </c>
      <c r="G385" s="349"/>
      <c r="H385" s="349"/>
      <c r="K385" s="418" t="e">
        <f t="shared" si="5"/>
        <v>#DIV/0!</v>
      </c>
    </row>
    <row r="386" spans="3:11">
      <c r="C386" s="171" t="s">
        <v>378</v>
      </c>
      <c r="D386" s="136"/>
      <c r="E386" s="207"/>
      <c r="F386" s="199" t="s">
        <v>1588</v>
      </c>
      <c r="G386" s="349">
        <v>3100</v>
      </c>
      <c r="H386" s="349">
        <v>1293</v>
      </c>
      <c r="K386" s="418">
        <f t="shared" si="5"/>
        <v>41.70967741935484</v>
      </c>
    </row>
    <row r="387" spans="3:11">
      <c r="C387" s="171" t="s">
        <v>380</v>
      </c>
      <c r="D387" s="136"/>
      <c r="E387" s="207"/>
      <c r="F387" s="199" t="s">
        <v>1710</v>
      </c>
      <c r="G387" s="349">
        <v>45000</v>
      </c>
      <c r="H387" s="349">
        <v>22401</v>
      </c>
      <c r="K387" s="418">
        <f t="shared" ref="K387:K450" si="6">+H387/G387*100</f>
        <v>49.78</v>
      </c>
    </row>
    <row r="388" spans="3:11">
      <c r="C388" s="171" t="s">
        <v>381</v>
      </c>
      <c r="D388" s="136"/>
      <c r="E388" s="207"/>
      <c r="F388" s="199" t="s">
        <v>1589</v>
      </c>
      <c r="G388" s="349">
        <v>74000</v>
      </c>
      <c r="H388" s="349">
        <v>35684</v>
      </c>
      <c r="K388" s="418">
        <f t="shared" si="6"/>
        <v>48.221621621621622</v>
      </c>
    </row>
    <row r="389" spans="3:11">
      <c r="C389" s="171" t="s">
        <v>382</v>
      </c>
      <c r="D389" s="136"/>
      <c r="E389" s="207"/>
      <c r="F389" s="199" t="s">
        <v>1590</v>
      </c>
      <c r="G389" s="349">
        <v>46000</v>
      </c>
      <c r="H389" s="349">
        <v>22046</v>
      </c>
      <c r="K389" s="418">
        <f t="shared" si="6"/>
        <v>47.926086956521743</v>
      </c>
    </row>
    <row r="390" spans="3:11">
      <c r="C390" s="171" t="s">
        <v>383</v>
      </c>
      <c r="D390" s="136"/>
      <c r="E390" s="207"/>
      <c r="F390" s="199" t="s">
        <v>1631</v>
      </c>
      <c r="G390" s="349">
        <v>12000</v>
      </c>
      <c r="H390" s="349">
        <v>5006</v>
      </c>
      <c r="K390" s="418">
        <f t="shared" si="6"/>
        <v>41.716666666666669</v>
      </c>
    </row>
    <row r="391" spans="3:11">
      <c r="C391" s="171" t="s">
        <v>385</v>
      </c>
      <c r="D391" s="136"/>
      <c r="E391" s="207"/>
      <c r="F391" s="199" t="s">
        <v>1591</v>
      </c>
      <c r="G391" s="349">
        <v>60000</v>
      </c>
      <c r="H391" s="349">
        <v>29269</v>
      </c>
      <c r="K391" s="418">
        <f t="shared" si="6"/>
        <v>48.781666666666666</v>
      </c>
    </row>
    <row r="392" spans="3:11">
      <c r="C392" s="171" t="s">
        <v>1368</v>
      </c>
      <c r="D392" s="136"/>
      <c r="E392" s="207"/>
      <c r="F392" s="199" t="s">
        <v>1370</v>
      </c>
      <c r="G392" s="349"/>
      <c r="H392" s="349"/>
      <c r="K392" s="418" t="e">
        <f t="shared" si="6"/>
        <v>#DIV/0!</v>
      </c>
    </row>
    <row r="393" spans="3:11">
      <c r="C393" s="171" t="s">
        <v>1369</v>
      </c>
      <c r="D393" s="136"/>
      <c r="E393" s="207"/>
      <c r="F393" s="199" t="s">
        <v>1713</v>
      </c>
      <c r="G393" s="349"/>
      <c r="H393" s="349"/>
      <c r="K393" s="418" t="e">
        <f t="shared" si="6"/>
        <v>#DIV/0!</v>
      </c>
    </row>
    <row r="394" spans="3:11">
      <c r="C394" s="171" t="s">
        <v>386</v>
      </c>
      <c r="D394" s="136"/>
      <c r="E394" s="207"/>
      <c r="F394" s="199" t="s">
        <v>1714</v>
      </c>
      <c r="G394" s="349"/>
      <c r="H394" s="349"/>
      <c r="K394" s="418" t="e">
        <f t="shared" si="6"/>
        <v>#DIV/0!</v>
      </c>
    </row>
    <row r="395" spans="3:11">
      <c r="C395" s="171" t="s">
        <v>387</v>
      </c>
      <c r="D395" s="136"/>
      <c r="E395" s="207"/>
      <c r="F395" s="199" t="s">
        <v>1715</v>
      </c>
      <c r="G395" s="349">
        <v>51000</v>
      </c>
      <c r="H395" s="349">
        <v>24570</v>
      </c>
      <c r="K395" s="418">
        <f t="shared" si="6"/>
        <v>48.17647058823529</v>
      </c>
    </row>
    <row r="396" spans="3:11">
      <c r="C396" s="168" t="s">
        <v>388</v>
      </c>
      <c r="D396" s="136"/>
      <c r="E396" s="203"/>
      <c r="F396" s="199" t="s">
        <v>1716</v>
      </c>
      <c r="G396" s="349">
        <v>50000</v>
      </c>
      <c r="H396" s="349">
        <v>23633</v>
      </c>
      <c r="K396" s="418">
        <f t="shared" si="6"/>
        <v>47.266000000000005</v>
      </c>
    </row>
    <row r="397" spans="3:11">
      <c r="C397" s="168" t="s">
        <v>390</v>
      </c>
      <c r="D397" s="136"/>
      <c r="E397" s="203"/>
      <c r="F397" s="199" t="s">
        <v>1632</v>
      </c>
      <c r="G397" s="349">
        <v>20000</v>
      </c>
      <c r="H397" s="349">
        <v>9744</v>
      </c>
      <c r="K397" s="418">
        <f t="shared" si="6"/>
        <v>48.72</v>
      </c>
    </row>
    <row r="398" spans="3:11">
      <c r="C398" s="168" t="s">
        <v>391</v>
      </c>
      <c r="D398" s="136"/>
      <c r="E398" s="203"/>
      <c r="F398" s="199" t="s">
        <v>1633</v>
      </c>
      <c r="G398" s="349">
        <v>46000</v>
      </c>
      <c r="H398" s="349">
        <v>23048</v>
      </c>
      <c r="K398" s="418">
        <f t="shared" si="6"/>
        <v>50.104347826086958</v>
      </c>
    </row>
    <row r="399" spans="3:11">
      <c r="C399" s="168" t="s">
        <v>392</v>
      </c>
      <c r="D399" s="136"/>
      <c r="E399" s="203"/>
      <c r="F399" s="199" t="s">
        <v>1592</v>
      </c>
      <c r="G399" s="349"/>
      <c r="H399" s="349"/>
      <c r="K399" s="418" t="e">
        <f t="shared" si="6"/>
        <v>#DIV/0!</v>
      </c>
    </row>
    <row r="400" spans="3:11">
      <c r="C400" s="168" t="s">
        <v>394</v>
      </c>
      <c r="D400" s="136"/>
      <c r="E400" s="203"/>
      <c r="F400" s="199" t="s">
        <v>1728</v>
      </c>
      <c r="G400" s="349"/>
      <c r="H400" s="349"/>
      <c r="K400" s="418" t="e">
        <f t="shared" si="6"/>
        <v>#DIV/0!</v>
      </c>
    </row>
    <row r="401" spans="2:11" ht="26.4">
      <c r="C401" s="168" t="s">
        <v>395</v>
      </c>
      <c r="D401" s="136"/>
      <c r="E401" s="203"/>
      <c r="F401" s="199" t="s">
        <v>1729</v>
      </c>
      <c r="G401" s="349"/>
      <c r="H401" s="349"/>
      <c r="K401" s="418" t="e">
        <f t="shared" si="6"/>
        <v>#DIV/0!</v>
      </c>
    </row>
    <row r="402" spans="2:11">
      <c r="C402" s="170" t="s">
        <v>396</v>
      </c>
      <c r="D402" s="136"/>
      <c r="E402" s="205"/>
      <c r="F402" s="199" t="s">
        <v>1732</v>
      </c>
      <c r="G402" s="349"/>
      <c r="H402" s="349"/>
      <c r="K402" s="418" t="e">
        <f t="shared" si="6"/>
        <v>#DIV/0!</v>
      </c>
    </row>
    <row r="403" spans="2:11">
      <c r="C403" s="168" t="s">
        <v>397</v>
      </c>
      <c r="D403" s="136"/>
      <c r="E403" s="203"/>
      <c r="F403" s="199" t="s">
        <v>1593</v>
      </c>
      <c r="G403" s="349">
        <v>72000</v>
      </c>
      <c r="H403" s="349">
        <v>35442</v>
      </c>
      <c r="K403" s="418">
        <f t="shared" si="6"/>
        <v>49.225000000000001</v>
      </c>
    </row>
    <row r="404" spans="2:11">
      <c r="C404" s="168" t="s">
        <v>398</v>
      </c>
      <c r="D404" s="136"/>
      <c r="E404" s="203"/>
      <c r="F404" s="199" t="s">
        <v>1735</v>
      </c>
      <c r="G404" s="349"/>
      <c r="H404" s="349"/>
      <c r="K404" s="418" t="e">
        <f t="shared" si="6"/>
        <v>#DIV/0!</v>
      </c>
    </row>
    <row r="405" spans="2:11">
      <c r="C405" s="170" t="s">
        <v>1344</v>
      </c>
      <c r="D405" s="136"/>
      <c r="E405" s="205"/>
      <c r="F405" s="199" t="s">
        <v>1345</v>
      </c>
      <c r="G405" s="349"/>
      <c r="H405" s="349"/>
      <c r="K405" s="418" t="e">
        <f t="shared" si="6"/>
        <v>#DIV/0!</v>
      </c>
    </row>
    <row r="406" spans="2:11">
      <c r="C406" s="171" t="s">
        <v>399</v>
      </c>
      <c r="D406" s="136"/>
      <c r="E406" s="207"/>
      <c r="F406" s="199" t="s">
        <v>1594</v>
      </c>
      <c r="G406" s="349">
        <v>43000</v>
      </c>
      <c r="H406" s="349">
        <v>21742</v>
      </c>
      <c r="K406" s="418">
        <f t="shared" si="6"/>
        <v>50.562790697674423</v>
      </c>
    </row>
    <row r="407" spans="2:11">
      <c r="C407" s="171" t="s">
        <v>400</v>
      </c>
      <c r="D407" s="136"/>
      <c r="E407" s="207"/>
      <c r="F407" s="199" t="s">
        <v>1595</v>
      </c>
      <c r="G407" s="349"/>
      <c r="H407" s="349"/>
      <c r="K407" s="418" t="e">
        <f t="shared" si="6"/>
        <v>#DIV/0!</v>
      </c>
    </row>
    <row r="408" spans="2:11">
      <c r="C408" s="171" t="s">
        <v>402</v>
      </c>
      <c r="D408" s="136"/>
      <c r="E408" s="207"/>
      <c r="F408" s="199" t="s">
        <v>1634</v>
      </c>
      <c r="G408" s="349">
        <v>35000</v>
      </c>
      <c r="H408" s="349">
        <v>17389</v>
      </c>
      <c r="K408" s="418">
        <f t="shared" si="6"/>
        <v>49.682857142857145</v>
      </c>
    </row>
    <row r="409" spans="2:11">
      <c r="C409" s="171" t="s">
        <v>403</v>
      </c>
      <c r="D409" s="136"/>
      <c r="E409" s="207"/>
      <c r="F409" s="199" t="s">
        <v>1596</v>
      </c>
      <c r="G409" s="349">
        <v>33000</v>
      </c>
      <c r="H409" s="349">
        <v>16615</v>
      </c>
      <c r="K409" s="418">
        <f t="shared" si="6"/>
        <v>50.348484848484851</v>
      </c>
    </row>
    <row r="410" spans="2:11">
      <c r="C410" s="171" t="s">
        <v>404</v>
      </c>
      <c r="D410" s="136"/>
      <c r="E410" s="207"/>
      <c r="F410" s="199" t="s">
        <v>1635</v>
      </c>
      <c r="G410" s="349"/>
      <c r="H410" s="349"/>
      <c r="K410" s="418" t="e">
        <f t="shared" si="6"/>
        <v>#DIV/0!</v>
      </c>
    </row>
    <row r="411" spans="2:11">
      <c r="C411" s="168" t="s">
        <v>405</v>
      </c>
      <c r="D411" s="136"/>
      <c r="E411" s="203"/>
      <c r="F411" s="199" t="s">
        <v>1636</v>
      </c>
      <c r="G411" s="349">
        <v>59000</v>
      </c>
      <c r="H411" s="349">
        <v>28921</v>
      </c>
      <c r="K411" s="418">
        <f t="shared" si="6"/>
        <v>49.018644067796615</v>
      </c>
    </row>
    <row r="412" spans="2:11">
      <c r="C412" s="168" t="s">
        <v>406</v>
      </c>
      <c r="D412" s="136"/>
      <c r="E412" s="203"/>
      <c r="F412" s="199" t="s">
        <v>1637</v>
      </c>
      <c r="G412" s="349"/>
      <c r="H412" s="349"/>
      <c r="K412" s="418" t="e">
        <f t="shared" si="6"/>
        <v>#DIV/0!</v>
      </c>
    </row>
    <row r="413" spans="2:11">
      <c r="C413" s="168" t="s">
        <v>407</v>
      </c>
      <c r="D413" s="136"/>
      <c r="E413" s="203"/>
      <c r="F413" s="199" t="s">
        <v>1597</v>
      </c>
      <c r="G413" s="349">
        <v>72000</v>
      </c>
      <c r="H413" s="349">
        <v>35664</v>
      </c>
      <c r="K413" s="418">
        <f t="shared" si="6"/>
        <v>49.533333333333331</v>
      </c>
    </row>
    <row r="414" spans="2:11">
      <c r="B414" s="130" t="s">
        <v>409</v>
      </c>
      <c r="C414" s="131"/>
      <c r="D414" s="131"/>
      <c r="E414" s="131"/>
      <c r="F414" s="130"/>
      <c r="G414" s="304">
        <f>SUM(G415:G432)</f>
        <v>91100</v>
      </c>
      <c r="H414" s="304">
        <f t="shared" ref="H414" si="7">SUM(H415:H432)</f>
        <v>44379</v>
      </c>
      <c r="I414" s="304"/>
      <c r="K414" s="418">
        <f t="shared" si="6"/>
        <v>48.714599341383099</v>
      </c>
    </row>
    <row r="415" spans="2:11">
      <c r="C415" s="173" t="s">
        <v>410</v>
      </c>
      <c r="D415" s="136"/>
      <c r="E415" s="210"/>
      <c r="F415" s="211" t="s">
        <v>1598</v>
      </c>
      <c r="G415" s="309">
        <v>1000</v>
      </c>
      <c r="H415" s="309">
        <v>315</v>
      </c>
      <c r="K415" s="418">
        <f t="shared" si="6"/>
        <v>31.5</v>
      </c>
    </row>
    <row r="416" spans="2:11">
      <c r="C416" s="173" t="s">
        <v>412</v>
      </c>
      <c r="D416" s="136"/>
      <c r="E416" s="210"/>
      <c r="F416" s="211" t="s">
        <v>1602</v>
      </c>
      <c r="G416" s="309">
        <v>36100</v>
      </c>
      <c r="H416" s="309">
        <v>16662</v>
      </c>
      <c r="K416" s="418">
        <f t="shared" si="6"/>
        <v>46.155124653739612</v>
      </c>
    </row>
    <row r="417" spans="3:11">
      <c r="C417" s="173" t="s">
        <v>413</v>
      </c>
      <c r="D417" s="136"/>
      <c r="E417" s="210"/>
      <c r="F417" s="211" t="s">
        <v>1603</v>
      </c>
      <c r="G417" s="309">
        <v>27000</v>
      </c>
      <c r="H417" s="309">
        <v>13701</v>
      </c>
      <c r="K417" s="418">
        <f t="shared" si="6"/>
        <v>50.744444444444447</v>
      </c>
    </row>
    <row r="418" spans="3:11">
      <c r="C418" s="173" t="s">
        <v>414</v>
      </c>
      <c r="D418" s="136"/>
      <c r="E418" s="210"/>
      <c r="F418" s="211" t="s">
        <v>1572</v>
      </c>
      <c r="G418" s="309"/>
      <c r="H418" s="309"/>
      <c r="K418" s="418" t="e">
        <f t="shared" si="6"/>
        <v>#DIV/0!</v>
      </c>
    </row>
    <row r="419" spans="3:11">
      <c r="C419" s="173" t="s">
        <v>415</v>
      </c>
      <c r="D419" s="136"/>
      <c r="E419" s="210"/>
      <c r="F419" s="211" t="s">
        <v>1573</v>
      </c>
      <c r="G419" s="309"/>
      <c r="H419" s="309"/>
      <c r="K419" s="418" t="e">
        <f t="shared" si="6"/>
        <v>#DIV/0!</v>
      </c>
    </row>
    <row r="420" spans="3:11">
      <c r="C420" s="173" t="s">
        <v>416</v>
      </c>
      <c r="D420" s="136"/>
      <c r="E420" s="210"/>
      <c r="F420" s="211" t="s">
        <v>1574</v>
      </c>
      <c r="G420" s="309"/>
      <c r="H420" s="309"/>
      <c r="K420" s="418" t="e">
        <f t="shared" si="6"/>
        <v>#DIV/0!</v>
      </c>
    </row>
    <row r="421" spans="3:11">
      <c r="C421" s="173" t="s">
        <v>417</v>
      </c>
      <c r="D421" s="136"/>
      <c r="E421" s="210"/>
      <c r="F421" s="211" t="s">
        <v>1638</v>
      </c>
      <c r="G421" s="309"/>
      <c r="H421" s="309"/>
      <c r="K421" s="418" t="e">
        <f t="shared" si="6"/>
        <v>#DIV/0!</v>
      </c>
    </row>
    <row r="422" spans="3:11">
      <c r="C422" s="173" t="s">
        <v>418</v>
      </c>
      <c r="D422" s="136"/>
      <c r="E422" s="210"/>
      <c r="F422" s="211" t="s">
        <v>1639</v>
      </c>
      <c r="G422" s="309"/>
      <c r="H422" s="309"/>
      <c r="K422" s="418" t="e">
        <f t="shared" si="6"/>
        <v>#DIV/0!</v>
      </c>
    </row>
    <row r="423" spans="3:11">
      <c r="C423" s="173" t="s">
        <v>419</v>
      </c>
      <c r="D423" s="136"/>
      <c r="E423" s="210"/>
      <c r="F423" s="211" t="s">
        <v>420</v>
      </c>
      <c r="G423" s="309"/>
      <c r="H423" s="309"/>
      <c r="K423" s="418" t="e">
        <f t="shared" si="6"/>
        <v>#DIV/0!</v>
      </c>
    </row>
    <row r="424" spans="3:11">
      <c r="C424" s="173" t="s">
        <v>422</v>
      </c>
      <c r="D424" s="136"/>
      <c r="E424" s="210"/>
      <c r="F424" s="211" t="s">
        <v>1640</v>
      </c>
      <c r="G424" s="309"/>
      <c r="H424" s="309"/>
      <c r="K424" s="418" t="e">
        <f t="shared" si="6"/>
        <v>#DIV/0!</v>
      </c>
    </row>
    <row r="425" spans="3:11">
      <c r="C425" s="174" t="s">
        <v>423</v>
      </c>
      <c r="D425" s="136"/>
      <c r="E425" s="212"/>
      <c r="F425" s="211" t="s">
        <v>1575</v>
      </c>
      <c r="G425" s="306"/>
      <c r="H425" s="306"/>
      <c r="K425" s="418" t="e">
        <f t="shared" si="6"/>
        <v>#DIV/0!</v>
      </c>
    </row>
    <row r="426" spans="3:11">
      <c r="C426" s="174" t="s">
        <v>424</v>
      </c>
      <c r="D426" s="136"/>
      <c r="E426" s="212"/>
      <c r="F426" s="211" t="s">
        <v>1576</v>
      </c>
      <c r="G426" s="306">
        <v>27000</v>
      </c>
      <c r="H426" s="306">
        <v>13701</v>
      </c>
      <c r="K426" s="418">
        <f t="shared" si="6"/>
        <v>50.744444444444447</v>
      </c>
    </row>
    <row r="427" spans="3:11">
      <c r="C427" s="174" t="s">
        <v>425</v>
      </c>
      <c r="D427" s="136"/>
      <c r="E427" s="212"/>
      <c r="F427" s="211" t="s">
        <v>1577</v>
      </c>
      <c r="G427" s="306"/>
      <c r="H427" s="306"/>
      <c r="K427" s="418" t="e">
        <f t="shared" si="6"/>
        <v>#DIV/0!</v>
      </c>
    </row>
    <row r="428" spans="3:11">
      <c r="C428" s="136" t="s">
        <v>1352</v>
      </c>
      <c r="D428" s="136"/>
      <c r="E428" s="136"/>
      <c r="F428" s="149" t="s">
        <v>1353</v>
      </c>
      <c r="G428" s="306"/>
      <c r="H428" s="306"/>
      <c r="K428" s="418" t="e">
        <f t="shared" si="6"/>
        <v>#DIV/0!</v>
      </c>
    </row>
    <row r="429" spans="3:11">
      <c r="C429" s="136" t="s">
        <v>1354</v>
      </c>
      <c r="D429" s="136"/>
      <c r="E429" s="136"/>
      <c r="F429" s="149" t="s">
        <v>1578</v>
      </c>
      <c r="G429" s="306"/>
      <c r="H429" s="306"/>
      <c r="K429" s="418" t="e">
        <f t="shared" si="6"/>
        <v>#DIV/0!</v>
      </c>
    </row>
    <row r="430" spans="3:11">
      <c r="C430" s="136" t="s">
        <v>1355</v>
      </c>
      <c r="D430" s="136"/>
      <c r="E430" s="136"/>
      <c r="F430" s="208" t="s">
        <v>1359</v>
      </c>
      <c r="G430" s="306"/>
      <c r="H430" s="306"/>
      <c r="K430" s="418" t="e">
        <f t="shared" si="6"/>
        <v>#DIV/0!</v>
      </c>
    </row>
    <row r="431" spans="3:11">
      <c r="C431" s="136" t="s">
        <v>1356</v>
      </c>
      <c r="D431" s="136"/>
      <c r="E431" s="136"/>
      <c r="F431" s="208" t="s">
        <v>1360</v>
      </c>
      <c r="G431" s="306"/>
      <c r="H431" s="139"/>
      <c r="K431" s="418" t="e">
        <f t="shared" si="6"/>
        <v>#DIV/0!</v>
      </c>
    </row>
    <row r="432" spans="3:11">
      <c r="C432" s="136" t="s">
        <v>1357</v>
      </c>
      <c r="D432" s="136"/>
      <c r="E432" s="136"/>
      <c r="F432" s="208" t="s">
        <v>1358</v>
      </c>
      <c r="G432" s="306"/>
      <c r="H432" s="139"/>
      <c r="K432" s="418" t="e">
        <f t="shared" si="6"/>
        <v>#DIV/0!</v>
      </c>
    </row>
    <row r="433" spans="2:11">
      <c r="B433" s="130" t="s">
        <v>426</v>
      </c>
      <c r="C433" s="131"/>
      <c r="D433" s="131"/>
      <c r="E433" s="131"/>
      <c r="F433" s="130"/>
      <c r="G433" s="358">
        <f>G434+G435</f>
        <v>11284</v>
      </c>
      <c r="H433" s="358">
        <f>H434+H435</f>
        <v>1171</v>
      </c>
      <c r="K433" s="418">
        <f t="shared" si="6"/>
        <v>10.377525700106345</v>
      </c>
    </row>
    <row r="434" spans="2:11" ht="39.6">
      <c r="C434" s="171" t="s">
        <v>1279</v>
      </c>
      <c r="D434" s="136"/>
      <c r="E434" s="207" t="s">
        <v>1544</v>
      </c>
      <c r="F434" s="199" t="s">
        <v>1641</v>
      </c>
      <c r="G434" s="359">
        <v>11284</v>
      </c>
      <c r="H434" s="139">
        <v>1171</v>
      </c>
      <c r="I434" s="230" t="s">
        <v>1380</v>
      </c>
      <c r="K434" s="418">
        <f t="shared" si="6"/>
        <v>10.377525700106345</v>
      </c>
    </row>
    <row r="435" spans="2:11">
      <c r="C435" s="332" t="s">
        <v>1279</v>
      </c>
      <c r="D435" s="313"/>
      <c r="E435" s="333"/>
      <c r="F435" s="334" t="s">
        <v>1641</v>
      </c>
      <c r="G435" s="310"/>
      <c r="H435" s="316"/>
      <c r="I435" s="230"/>
      <c r="K435" s="418" t="e">
        <f t="shared" si="6"/>
        <v>#DIV/0!</v>
      </c>
    </row>
    <row r="436" spans="2:11">
      <c r="C436" s="171" t="s">
        <v>1281</v>
      </c>
      <c r="D436" s="136"/>
      <c r="E436" s="207"/>
      <c r="F436" s="199" t="s">
        <v>1351</v>
      </c>
      <c r="G436" s="349"/>
      <c r="H436" s="139"/>
      <c r="K436" s="418" t="e">
        <f t="shared" si="6"/>
        <v>#DIV/0!</v>
      </c>
    </row>
    <row r="437" spans="2:11">
      <c r="C437" s="171" t="s">
        <v>427</v>
      </c>
      <c r="D437" s="136"/>
      <c r="E437" s="207"/>
      <c r="F437" s="199" t="s">
        <v>1642</v>
      </c>
      <c r="G437" s="349"/>
      <c r="H437" s="139"/>
      <c r="K437" s="418" t="e">
        <f t="shared" si="6"/>
        <v>#DIV/0!</v>
      </c>
    </row>
    <row r="438" spans="2:11">
      <c r="C438" s="168" t="s">
        <v>428</v>
      </c>
      <c r="D438" s="136"/>
      <c r="E438" s="203"/>
      <c r="F438" s="204" t="s">
        <v>1701</v>
      </c>
      <c r="G438" s="360"/>
      <c r="H438" s="138"/>
      <c r="K438" s="418" t="e">
        <f t="shared" si="6"/>
        <v>#DIV/0!</v>
      </c>
    </row>
    <row r="439" spans="2:11">
      <c r="C439" s="168" t="s">
        <v>429</v>
      </c>
      <c r="D439" s="136"/>
      <c r="E439" s="203"/>
      <c r="F439" s="204" t="s">
        <v>1643</v>
      </c>
      <c r="G439" s="360"/>
      <c r="H439" s="138"/>
      <c r="K439" s="418" t="e">
        <f t="shared" si="6"/>
        <v>#DIV/0!</v>
      </c>
    </row>
    <row r="440" spans="2:11">
      <c r="B440" s="130" t="s">
        <v>430</v>
      </c>
      <c r="C440" s="131"/>
      <c r="D440" s="131"/>
      <c r="E440" s="131"/>
      <c r="F440" s="130"/>
      <c r="G440" s="304">
        <f>SUM(G441:G447)</f>
        <v>60</v>
      </c>
      <c r="H440" s="304">
        <f>SUM(H441:H447)</f>
        <v>0</v>
      </c>
      <c r="K440" s="418">
        <f t="shared" si="6"/>
        <v>0</v>
      </c>
    </row>
    <row r="441" spans="2:11" ht="26.4">
      <c r="C441" s="175" t="s">
        <v>1548</v>
      </c>
      <c r="D441" s="136"/>
      <c r="E441" s="207"/>
      <c r="F441" s="213" t="s">
        <v>431</v>
      </c>
      <c r="G441" s="361">
        <v>10</v>
      </c>
      <c r="H441" s="138"/>
      <c r="K441" s="418">
        <f t="shared" si="6"/>
        <v>0</v>
      </c>
    </row>
    <row r="442" spans="2:11" ht="26.4">
      <c r="C442" s="175" t="s">
        <v>1549</v>
      </c>
      <c r="D442" s="136"/>
      <c r="E442" s="207"/>
      <c r="F442" s="213" t="s">
        <v>432</v>
      </c>
      <c r="G442" s="361">
        <v>10</v>
      </c>
      <c r="H442" s="138"/>
      <c r="K442" s="418">
        <f t="shared" si="6"/>
        <v>0</v>
      </c>
    </row>
    <row r="443" spans="2:11" ht="26.4">
      <c r="C443" s="175" t="s">
        <v>1550</v>
      </c>
      <c r="D443" s="136"/>
      <c r="E443" s="207"/>
      <c r="F443" s="213" t="s">
        <v>433</v>
      </c>
      <c r="G443" s="309">
        <v>10</v>
      </c>
      <c r="H443" s="138"/>
      <c r="K443" s="418">
        <f t="shared" si="6"/>
        <v>0</v>
      </c>
    </row>
    <row r="444" spans="2:11" ht="26.4">
      <c r="C444" s="175" t="s">
        <v>1551</v>
      </c>
      <c r="D444" s="136"/>
      <c r="E444" s="207"/>
      <c r="F444" s="213" t="s">
        <v>434</v>
      </c>
      <c r="G444" s="309">
        <v>10</v>
      </c>
      <c r="H444" s="138"/>
      <c r="K444" s="418">
        <f t="shared" si="6"/>
        <v>0</v>
      </c>
    </row>
    <row r="445" spans="2:11" ht="26.4">
      <c r="C445" s="175" t="s">
        <v>1552</v>
      </c>
      <c r="D445" s="136"/>
      <c r="E445" s="207"/>
      <c r="F445" s="213" t="s">
        <v>435</v>
      </c>
      <c r="G445" s="309">
        <v>10</v>
      </c>
      <c r="H445" s="138"/>
      <c r="K445" s="418">
        <f t="shared" si="6"/>
        <v>0</v>
      </c>
    </row>
    <row r="446" spans="2:11" ht="26.4">
      <c r="C446" s="175" t="s">
        <v>1531</v>
      </c>
      <c r="D446" s="136"/>
      <c r="E446" s="136"/>
      <c r="F446" s="214" t="s">
        <v>436</v>
      </c>
      <c r="G446" s="361">
        <v>10</v>
      </c>
      <c r="H446" s="138"/>
      <c r="K446" s="418">
        <f t="shared" si="6"/>
        <v>0</v>
      </c>
    </row>
    <row r="447" spans="2:11">
      <c r="C447" s="175" t="s">
        <v>437</v>
      </c>
      <c r="D447" s="136"/>
      <c r="E447" s="136"/>
      <c r="F447" s="215" t="s">
        <v>438</v>
      </c>
      <c r="G447" s="361"/>
      <c r="H447" s="138"/>
      <c r="K447" s="418" t="e">
        <f t="shared" si="6"/>
        <v>#DIV/0!</v>
      </c>
    </row>
    <row r="448" spans="2:11">
      <c r="B448" s="130" t="s">
        <v>439</v>
      </c>
      <c r="C448" s="131"/>
      <c r="D448" s="131"/>
      <c r="E448" s="131"/>
      <c r="F448" s="130"/>
      <c r="G448" s="304">
        <f>G433+G414+G349+G322</f>
        <v>1327054</v>
      </c>
      <c r="H448" s="304">
        <f>H433+H414+H349+H322</f>
        <v>639650</v>
      </c>
      <c r="K448" s="418">
        <f t="shared" si="6"/>
        <v>48.200751438901506</v>
      </c>
    </row>
    <row r="449" spans="1:11">
      <c r="B449" s="130" t="s">
        <v>442</v>
      </c>
      <c r="C449" s="131"/>
      <c r="D449" s="131"/>
      <c r="E449" s="131"/>
      <c r="F449" s="130"/>
      <c r="G449" s="311"/>
      <c r="H449" s="130"/>
      <c r="K449" s="418" t="e">
        <f t="shared" si="6"/>
        <v>#DIV/0!</v>
      </c>
    </row>
    <row r="450" spans="1:11">
      <c r="B450" s="130" t="s">
        <v>443</v>
      </c>
      <c r="C450" s="131"/>
      <c r="D450" s="131"/>
      <c r="E450" s="131"/>
      <c r="F450" s="130"/>
      <c r="G450" s="362">
        <f>G449+G448+G440</f>
        <v>1327114</v>
      </c>
      <c r="H450" s="362">
        <f>H449+H448+H440</f>
        <v>639650</v>
      </c>
      <c r="K450" s="418">
        <f t="shared" si="6"/>
        <v>48.198572240214482</v>
      </c>
    </row>
    <row r="451" spans="1:11">
      <c r="B451" s="130" t="s">
        <v>444</v>
      </c>
      <c r="C451" s="131"/>
      <c r="D451" s="131"/>
      <c r="E451" s="131"/>
      <c r="F451" s="130"/>
      <c r="G451" s="311">
        <v>78000</v>
      </c>
      <c r="H451" s="130">
        <v>38942</v>
      </c>
      <c r="K451" s="418">
        <f t="shared" ref="K451:K514" si="8">+H451/G451*100</f>
        <v>49.925641025641028</v>
      </c>
    </row>
    <row r="452" spans="1:11">
      <c r="B452" s="130" t="s">
        <v>1391</v>
      </c>
      <c r="C452" s="131"/>
      <c r="D452" s="131"/>
      <c r="E452" s="131"/>
      <c r="F452" s="130"/>
      <c r="G452" s="130"/>
      <c r="H452" s="130"/>
      <c r="K452" s="418" t="e">
        <f t="shared" si="8"/>
        <v>#DIV/0!</v>
      </c>
    </row>
    <row r="453" spans="1:11">
      <c r="G453" s="151"/>
      <c r="H453" s="151"/>
      <c r="K453" s="418" t="e">
        <f t="shared" si="8"/>
        <v>#DIV/0!</v>
      </c>
    </row>
    <row r="454" spans="1:11">
      <c r="A454" s="124" t="s">
        <v>1407</v>
      </c>
      <c r="B454" s="124"/>
      <c r="C454" s="127"/>
      <c r="D454" s="127"/>
      <c r="E454" s="127"/>
      <c r="F454" s="147"/>
      <c r="G454" s="146"/>
      <c r="H454" s="146"/>
      <c r="K454" s="418" t="e">
        <f t="shared" si="8"/>
        <v>#DIV/0!</v>
      </c>
    </row>
    <row r="455" spans="1:11">
      <c r="B455" s="130" t="s">
        <v>308</v>
      </c>
      <c r="C455" s="131"/>
      <c r="D455" s="131"/>
      <c r="E455" s="131"/>
      <c r="F455" s="130"/>
      <c r="G455" s="308">
        <f>SUM(G456:G459)</f>
        <v>0</v>
      </c>
      <c r="H455" s="130"/>
      <c r="K455" s="418" t="e">
        <f t="shared" si="8"/>
        <v>#DIV/0!</v>
      </c>
    </row>
    <row r="456" spans="1:11">
      <c r="C456" s="136" t="s">
        <v>313</v>
      </c>
      <c r="D456" s="136"/>
      <c r="E456" s="185"/>
      <c r="F456" s="149" t="s">
        <v>314</v>
      </c>
      <c r="G456" s="306"/>
      <c r="H456" s="145"/>
      <c r="K456" s="418" t="e">
        <f t="shared" si="8"/>
        <v>#DIV/0!</v>
      </c>
    </row>
    <row r="457" spans="1:11">
      <c r="C457" s="136" t="s">
        <v>244</v>
      </c>
      <c r="D457" s="136"/>
      <c r="E457" s="185"/>
      <c r="F457" s="149" t="s">
        <v>309</v>
      </c>
      <c r="G457" s="306"/>
      <c r="H457" s="145"/>
      <c r="K457" s="418" t="e">
        <f t="shared" si="8"/>
        <v>#DIV/0!</v>
      </c>
    </row>
    <row r="458" spans="1:11">
      <c r="C458" s="136" t="s">
        <v>293</v>
      </c>
      <c r="D458" s="136"/>
      <c r="E458" s="185"/>
      <c r="F458" s="149" t="s">
        <v>284</v>
      </c>
      <c r="G458" s="306"/>
      <c r="H458" s="145"/>
      <c r="K458" s="418" t="e">
        <f t="shared" si="8"/>
        <v>#DIV/0!</v>
      </c>
    </row>
    <row r="459" spans="1:11">
      <c r="C459" s="136" t="s">
        <v>1425</v>
      </c>
      <c r="D459" s="136"/>
      <c r="E459" s="185"/>
      <c r="F459" s="149" t="s">
        <v>192</v>
      </c>
      <c r="G459" s="306"/>
      <c r="H459" s="145"/>
      <c r="K459" s="418" t="e">
        <f t="shared" si="8"/>
        <v>#DIV/0!</v>
      </c>
    </row>
    <row r="460" spans="1:11">
      <c r="B460" s="130" t="s">
        <v>195</v>
      </c>
      <c r="C460" s="131"/>
      <c r="D460" s="131"/>
      <c r="E460" s="131"/>
      <c r="F460" s="130"/>
      <c r="G460" s="308">
        <f>SUM(G461:G483)</f>
        <v>0</v>
      </c>
      <c r="H460" s="130"/>
      <c r="K460" s="418" t="e">
        <f t="shared" si="8"/>
        <v>#DIV/0!</v>
      </c>
    </row>
    <row r="461" spans="1:11">
      <c r="C461" s="168" t="s">
        <v>301</v>
      </c>
      <c r="D461" s="136"/>
      <c r="E461" s="188"/>
      <c r="F461" s="199" t="s">
        <v>1724</v>
      </c>
      <c r="G461" s="306"/>
      <c r="H461" s="145"/>
      <c r="K461" s="418" t="e">
        <f t="shared" si="8"/>
        <v>#DIV/0!</v>
      </c>
    </row>
    <row r="462" spans="1:11">
      <c r="C462" s="161" t="s">
        <v>484</v>
      </c>
      <c r="D462" s="136"/>
      <c r="E462" s="188"/>
      <c r="F462" s="193" t="s">
        <v>1537</v>
      </c>
      <c r="G462" s="306"/>
      <c r="H462" s="145"/>
      <c r="K462" s="418" t="e">
        <f t="shared" si="8"/>
        <v>#DIV/0!</v>
      </c>
    </row>
    <row r="463" spans="1:11">
      <c r="C463" s="161" t="s">
        <v>1464</v>
      </c>
      <c r="D463" s="136"/>
      <c r="E463" s="188"/>
      <c r="F463" s="193" t="s">
        <v>1608</v>
      </c>
      <c r="G463" s="306"/>
      <c r="H463" s="145"/>
      <c r="K463" s="418" t="e">
        <f t="shared" si="8"/>
        <v>#DIV/0!</v>
      </c>
    </row>
    <row r="464" spans="1:11">
      <c r="C464" s="166" t="s">
        <v>196</v>
      </c>
      <c r="D464" s="136"/>
      <c r="E464" s="185"/>
      <c r="F464" s="194" t="s">
        <v>197</v>
      </c>
      <c r="G464" s="306"/>
      <c r="H464" s="145"/>
      <c r="K464" s="418" t="e">
        <f t="shared" si="8"/>
        <v>#DIV/0!</v>
      </c>
    </row>
    <row r="465" spans="3:11">
      <c r="C465" s="161" t="s">
        <v>247</v>
      </c>
      <c r="D465" s="136"/>
      <c r="E465" s="188"/>
      <c r="F465" s="149" t="s">
        <v>1672</v>
      </c>
      <c r="G465" s="306"/>
      <c r="H465" s="145"/>
      <c r="K465" s="418" t="e">
        <f t="shared" si="8"/>
        <v>#DIV/0!</v>
      </c>
    </row>
    <row r="466" spans="3:11" ht="26.4">
      <c r="C466" s="136" t="s">
        <v>1427</v>
      </c>
      <c r="D466" s="136"/>
      <c r="E466" s="185"/>
      <c r="F466" s="149" t="s">
        <v>1673</v>
      </c>
      <c r="G466" s="306"/>
      <c r="H466" s="145"/>
      <c r="K466" s="418" t="e">
        <f t="shared" si="8"/>
        <v>#DIV/0!</v>
      </c>
    </row>
    <row r="467" spans="3:11" ht="26.4">
      <c r="C467" s="136" t="s">
        <v>198</v>
      </c>
      <c r="D467" s="136"/>
      <c r="E467" s="185"/>
      <c r="F467" s="149" t="s">
        <v>280</v>
      </c>
      <c r="G467" s="306"/>
      <c r="H467" s="145"/>
      <c r="K467" s="418" t="e">
        <f t="shared" si="8"/>
        <v>#DIV/0!</v>
      </c>
    </row>
    <row r="468" spans="3:11">
      <c r="C468" s="136" t="s">
        <v>199</v>
      </c>
      <c r="D468" s="136"/>
      <c r="E468" s="185"/>
      <c r="F468" s="149" t="s">
        <v>1674</v>
      </c>
      <c r="G468" s="306"/>
      <c r="H468" s="145"/>
      <c r="K468" s="418" t="e">
        <f t="shared" si="8"/>
        <v>#DIV/0!</v>
      </c>
    </row>
    <row r="469" spans="3:11">
      <c r="C469" s="136" t="s">
        <v>200</v>
      </c>
      <c r="D469" s="136"/>
      <c r="E469" s="185"/>
      <c r="F469" s="149" t="s">
        <v>1675</v>
      </c>
      <c r="G469" s="306"/>
      <c r="H469" s="145"/>
      <c r="K469" s="418" t="e">
        <f t="shared" si="8"/>
        <v>#DIV/0!</v>
      </c>
    </row>
    <row r="470" spans="3:11">
      <c r="C470" s="136" t="s">
        <v>201</v>
      </c>
      <c r="D470" s="136"/>
      <c r="E470" s="185"/>
      <c r="F470" s="149" t="s">
        <v>1607</v>
      </c>
      <c r="G470" s="306"/>
      <c r="H470" s="145"/>
      <c r="K470" s="418" t="e">
        <f t="shared" si="8"/>
        <v>#DIV/0!</v>
      </c>
    </row>
    <row r="471" spans="3:11">
      <c r="C471" s="136" t="s">
        <v>202</v>
      </c>
      <c r="D471" s="136"/>
      <c r="E471" s="185"/>
      <c r="F471" s="149" t="s">
        <v>203</v>
      </c>
      <c r="G471" s="306"/>
      <c r="H471" s="145"/>
      <c r="K471" s="418" t="e">
        <f t="shared" si="8"/>
        <v>#DIV/0!</v>
      </c>
    </row>
    <row r="472" spans="3:11">
      <c r="C472" s="136" t="s">
        <v>300</v>
      </c>
      <c r="D472" s="136"/>
      <c r="E472" s="185"/>
      <c r="F472" s="149" t="s">
        <v>1676</v>
      </c>
      <c r="G472" s="306"/>
      <c r="H472" s="145"/>
      <c r="K472" s="418" t="e">
        <f t="shared" si="8"/>
        <v>#DIV/0!</v>
      </c>
    </row>
    <row r="473" spans="3:11">
      <c r="C473" s="136" t="s">
        <v>542</v>
      </c>
      <c r="D473" s="136"/>
      <c r="E473" s="185"/>
      <c r="F473" s="149" t="s">
        <v>315</v>
      </c>
      <c r="G473" s="306"/>
      <c r="H473" s="145"/>
      <c r="K473" s="418" t="e">
        <f t="shared" si="8"/>
        <v>#DIV/0!</v>
      </c>
    </row>
    <row r="474" spans="3:11" ht="26.4">
      <c r="C474" s="136" t="s">
        <v>540</v>
      </c>
      <c r="D474" s="136"/>
      <c r="E474" s="185"/>
      <c r="F474" s="149" t="s">
        <v>1539</v>
      </c>
      <c r="G474" s="306"/>
      <c r="H474" s="145"/>
      <c r="K474" s="418" t="e">
        <f t="shared" si="8"/>
        <v>#DIV/0!</v>
      </c>
    </row>
    <row r="475" spans="3:11" ht="26.4">
      <c r="C475" s="136" t="s">
        <v>541</v>
      </c>
      <c r="D475" s="136"/>
      <c r="E475" s="185"/>
      <c r="F475" s="149" t="s">
        <v>1540</v>
      </c>
      <c r="G475" s="306"/>
      <c r="H475" s="145"/>
      <c r="K475" s="418" t="e">
        <f t="shared" si="8"/>
        <v>#DIV/0!</v>
      </c>
    </row>
    <row r="476" spans="3:11" ht="26.4">
      <c r="C476" s="136" t="s">
        <v>543</v>
      </c>
      <c r="D476" s="136"/>
      <c r="E476" s="185"/>
      <c r="F476" s="149" t="s">
        <v>1617</v>
      </c>
      <c r="G476" s="306"/>
      <c r="H476" s="145"/>
      <c r="K476" s="418" t="e">
        <f t="shared" si="8"/>
        <v>#DIV/0!</v>
      </c>
    </row>
    <row r="477" spans="3:11" ht="26.4">
      <c r="C477" s="136" t="s">
        <v>544</v>
      </c>
      <c r="D477" s="136"/>
      <c r="E477" s="185"/>
      <c r="F477" s="149" t="s">
        <v>1541</v>
      </c>
      <c r="G477" s="306"/>
      <c r="H477" s="145"/>
      <c r="K477" s="418" t="e">
        <f t="shared" si="8"/>
        <v>#DIV/0!</v>
      </c>
    </row>
    <row r="478" spans="3:11">
      <c r="C478" s="136" t="s">
        <v>499</v>
      </c>
      <c r="D478" s="136"/>
      <c r="E478" s="185"/>
      <c r="F478" s="149" t="s">
        <v>1560</v>
      </c>
      <c r="G478" s="306"/>
      <c r="H478" s="145"/>
      <c r="K478" s="418" t="e">
        <f t="shared" si="8"/>
        <v>#DIV/0!</v>
      </c>
    </row>
    <row r="479" spans="3:11" ht="26.4">
      <c r="C479" s="136" t="s">
        <v>316</v>
      </c>
      <c r="D479" s="136"/>
      <c r="E479" s="185"/>
      <c r="F479" s="149" t="s">
        <v>1538</v>
      </c>
      <c r="G479" s="306"/>
      <c r="H479" s="145"/>
      <c r="K479" s="418" t="e">
        <f t="shared" si="8"/>
        <v>#DIV/0!</v>
      </c>
    </row>
    <row r="480" spans="3:11">
      <c r="C480" s="136" t="s">
        <v>317</v>
      </c>
      <c r="D480" s="136"/>
      <c r="E480" s="185"/>
      <c r="F480" s="149" t="s">
        <v>1614</v>
      </c>
      <c r="G480" s="306"/>
      <c r="H480" s="145"/>
      <c r="K480" s="418" t="e">
        <f t="shared" si="8"/>
        <v>#DIV/0!</v>
      </c>
    </row>
    <row r="481" spans="1:11" ht="26.4">
      <c r="C481" s="136" t="s">
        <v>318</v>
      </c>
      <c r="D481" s="136"/>
      <c r="E481" s="185"/>
      <c r="F481" s="149" t="s">
        <v>1615</v>
      </c>
      <c r="G481" s="306"/>
      <c r="H481" s="145"/>
      <c r="K481" s="418" t="e">
        <f t="shared" si="8"/>
        <v>#DIV/0!</v>
      </c>
    </row>
    <row r="482" spans="1:11">
      <c r="C482" s="136" t="s">
        <v>1428</v>
      </c>
      <c r="D482" s="136"/>
      <c r="E482" s="185"/>
      <c r="F482" s="149" t="s">
        <v>1557</v>
      </c>
      <c r="G482" s="306"/>
      <c r="H482" s="145"/>
      <c r="K482" s="418" t="e">
        <f t="shared" si="8"/>
        <v>#DIV/0!</v>
      </c>
    </row>
    <row r="483" spans="1:11">
      <c r="C483" s="136" t="s">
        <v>281</v>
      </c>
      <c r="D483" s="136"/>
      <c r="E483" s="185"/>
      <c r="F483" s="149" t="s">
        <v>1686</v>
      </c>
      <c r="G483" s="306"/>
      <c r="H483" s="145"/>
      <c r="K483" s="418" t="e">
        <f t="shared" si="8"/>
        <v>#DIV/0!</v>
      </c>
    </row>
    <row r="484" spans="1:11">
      <c r="B484" s="130" t="s">
        <v>1392</v>
      </c>
      <c r="C484" s="131"/>
      <c r="D484" s="131"/>
      <c r="E484" s="131"/>
      <c r="F484" s="130"/>
      <c r="G484" s="311"/>
      <c r="H484" s="130"/>
      <c r="K484" s="418" t="e">
        <f t="shared" si="8"/>
        <v>#DIV/0!</v>
      </c>
    </row>
    <row r="485" spans="1:11">
      <c r="B485" s="130"/>
      <c r="C485" s="131"/>
      <c r="D485" s="131"/>
      <c r="E485" s="131"/>
      <c r="F485" s="130"/>
      <c r="G485" s="311"/>
      <c r="H485" s="130"/>
      <c r="K485" s="418" t="e">
        <f t="shared" si="8"/>
        <v>#DIV/0!</v>
      </c>
    </row>
    <row r="486" spans="1:11">
      <c r="A486" s="124" t="s">
        <v>1408</v>
      </c>
      <c r="B486" s="124"/>
      <c r="C486" s="127"/>
      <c r="D486" s="127"/>
      <c r="E486" s="127"/>
      <c r="F486" s="147"/>
      <c r="G486" s="363"/>
      <c r="H486" s="146"/>
      <c r="K486" s="418" t="e">
        <f t="shared" si="8"/>
        <v>#DIV/0!</v>
      </c>
    </row>
    <row r="487" spans="1:11">
      <c r="C487" s="152" t="s">
        <v>1467</v>
      </c>
      <c r="D487" s="152"/>
      <c r="E487" s="152"/>
      <c r="F487" s="152" t="s">
        <v>1556</v>
      </c>
      <c r="G487" s="364">
        <f>SUM(G488:G489)</f>
        <v>0</v>
      </c>
      <c r="H487" s="364">
        <f>SUM(H488:H489)</f>
        <v>0</v>
      </c>
      <c r="K487" s="418" t="e">
        <f t="shared" si="8"/>
        <v>#DIV/0!</v>
      </c>
    </row>
    <row r="488" spans="1:11" ht="26.4">
      <c r="C488" s="136"/>
      <c r="D488" s="136" t="s">
        <v>1467</v>
      </c>
      <c r="E488" s="185"/>
      <c r="F488" s="149" t="s">
        <v>319</v>
      </c>
      <c r="G488" s="306"/>
      <c r="H488" s="139"/>
      <c r="I488" s="123" t="s">
        <v>1556</v>
      </c>
      <c r="K488" s="418" t="e">
        <f t="shared" si="8"/>
        <v>#DIV/0!</v>
      </c>
    </row>
    <row r="489" spans="1:11">
      <c r="C489" s="136"/>
      <c r="D489" s="136" t="s">
        <v>1467</v>
      </c>
      <c r="E489" s="185" t="s">
        <v>320</v>
      </c>
      <c r="F489" s="149" t="s">
        <v>1753</v>
      </c>
      <c r="G489" s="306"/>
      <c r="H489" s="139"/>
      <c r="I489" s="123" t="s">
        <v>1556</v>
      </c>
      <c r="K489" s="418" t="e">
        <f t="shared" si="8"/>
        <v>#DIV/0!</v>
      </c>
    </row>
    <row r="490" spans="1:11">
      <c r="C490" s="123"/>
      <c r="D490" s="123"/>
      <c r="G490" s="123"/>
      <c r="H490" s="123"/>
      <c r="K490" s="418" t="e">
        <f t="shared" si="8"/>
        <v>#DIV/0!</v>
      </c>
    </row>
    <row r="491" spans="1:11">
      <c r="A491" s="124" t="s">
        <v>1409</v>
      </c>
      <c r="B491" s="124"/>
      <c r="C491" s="127"/>
      <c r="D491" s="127"/>
      <c r="E491" s="127"/>
      <c r="F491" s="147"/>
      <c r="G491" s="146"/>
      <c r="H491" s="146"/>
      <c r="K491" s="418" t="e">
        <f t="shared" si="8"/>
        <v>#DIV/0!</v>
      </c>
    </row>
    <row r="492" spans="1:11">
      <c r="B492" s="130" t="s">
        <v>321</v>
      </c>
      <c r="C492" s="131"/>
      <c r="D492" s="131"/>
      <c r="E492" s="131"/>
      <c r="F492" s="130"/>
      <c r="G492" s="344">
        <f>G493+G496+G506+G507</f>
        <v>22807</v>
      </c>
      <c r="H492" s="344">
        <f>H493+H496+H506+H507</f>
        <v>11187</v>
      </c>
      <c r="K492" s="418">
        <f t="shared" si="8"/>
        <v>49.050730039023108</v>
      </c>
    </row>
    <row r="493" spans="1:11">
      <c r="C493" s="152" t="s">
        <v>1468</v>
      </c>
      <c r="D493" s="152"/>
      <c r="E493" s="152"/>
      <c r="F493" s="216" t="s">
        <v>1754</v>
      </c>
      <c r="G493" s="307">
        <f>SUM(G494:G495)</f>
        <v>9085</v>
      </c>
      <c r="H493" s="137">
        <f>SUM(H494:H495)</f>
        <v>4388</v>
      </c>
      <c r="I493" s="123" t="s">
        <v>1648</v>
      </c>
      <c r="K493" s="418">
        <f t="shared" si="8"/>
        <v>48.299394606494225</v>
      </c>
    </row>
    <row r="494" spans="1:11">
      <c r="C494" s="176"/>
      <c r="D494" s="136" t="s">
        <v>1468</v>
      </c>
      <c r="E494" s="176" t="s">
        <v>207</v>
      </c>
      <c r="F494" s="217" t="s">
        <v>1788</v>
      </c>
      <c r="G494" s="309">
        <v>1817</v>
      </c>
      <c r="H494" s="309">
        <v>855</v>
      </c>
      <c r="K494" s="418">
        <f t="shared" si="8"/>
        <v>47.055586130985141</v>
      </c>
    </row>
    <row r="495" spans="1:11">
      <c r="C495" s="176"/>
      <c r="D495" s="136" t="s">
        <v>1468</v>
      </c>
      <c r="E495" s="176" t="s">
        <v>841</v>
      </c>
      <c r="F495" s="217" t="s">
        <v>1789</v>
      </c>
      <c r="G495" s="309">
        <v>7268</v>
      </c>
      <c r="H495" s="309">
        <v>3533</v>
      </c>
      <c r="K495" s="418">
        <f t="shared" si="8"/>
        <v>48.610346725371492</v>
      </c>
    </row>
    <row r="496" spans="1:11">
      <c r="C496" s="177" t="s">
        <v>1469</v>
      </c>
      <c r="D496" s="152"/>
      <c r="E496" s="177"/>
      <c r="F496" s="218" t="s">
        <v>1606</v>
      </c>
      <c r="G496" s="348">
        <f>G497+G498+G499+G500+G501+G502+G503+G504+G505</f>
        <v>12922</v>
      </c>
      <c r="H496" s="137">
        <f>SUM(H497:H505)</f>
        <v>6799</v>
      </c>
      <c r="K496" s="418">
        <f t="shared" si="8"/>
        <v>52.615694164989932</v>
      </c>
    </row>
    <row r="497" spans="2:11">
      <c r="C497" s="161"/>
      <c r="D497" s="136" t="s">
        <v>1469</v>
      </c>
      <c r="E497" s="219" t="s">
        <v>845</v>
      </c>
      <c r="F497" s="220" t="s">
        <v>1790</v>
      </c>
      <c r="G497" s="365">
        <v>1743</v>
      </c>
      <c r="H497" s="365">
        <v>286</v>
      </c>
      <c r="K497" s="418">
        <f t="shared" si="8"/>
        <v>16.408491107286288</v>
      </c>
    </row>
    <row r="498" spans="2:11">
      <c r="C498" s="161"/>
      <c r="D498" s="136" t="s">
        <v>1469</v>
      </c>
      <c r="E498" s="219" t="s">
        <v>847</v>
      </c>
      <c r="F498" s="220" t="s">
        <v>1791</v>
      </c>
      <c r="G498" s="365">
        <v>615</v>
      </c>
      <c r="H498" s="365">
        <v>251</v>
      </c>
      <c r="K498" s="418">
        <f t="shared" si="8"/>
        <v>40.8130081300813</v>
      </c>
    </row>
    <row r="499" spans="2:11">
      <c r="C499" s="161"/>
      <c r="D499" s="136" t="s">
        <v>1469</v>
      </c>
      <c r="E499" s="219" t="s">
        <v>851</v>
      </c>
      <c r="F499" s="220" t="s">
        <v>1792</v>
      </c>
      <c r="G499" s="365">
        <v>2001</v>
      </c>
      <c r="H499" s="365">
        <v>799</v>
      </c>
      <c r="K499" s="418">
        <f t="shared" si="8"/>
        <v>39.930034982508744</v>
      </c>
    </row>
    <row r="500" spans="2:11">
      <c r="C500" s="161"/>
      <c r="D500" s="136" t="s">
        <v>1469</v>
      </c>
      <c r="E500" s="219" t="s">
        <v>853</v>
      </c>
      <c r="F500" s="220" t="s">
        <v>1793</v>
      </c>
      <c r="G500" s="365">
        <v>2601</v>
      </c>
      <c r="H500" s="365">
        <v>1225</v>
      </c>
      <c r="K500" s="418">
        <f t="shared" si="8"/>
        <v>47.097270280661284</v>
      </c>
    </row>
    <row r="501" spans="2:11">
      <c r="C501" s="161"/>
      <c r="D501" s="136" t="s">
        <v>1469</v>
      </c>
      <c r="E501" s="219" t="s">
        <v>207</v>
      </c>
      <c r="F501" s="220" t="s">
        <v>1794</v>
      </c>
      <c r="G501" s="365">
        <v>1907</v>
      </c>
      <c r="H501" s="365">
        <v>1045</v>
      </c>
      <c r="K501" s="418">
        <f t="shared" si="8"/>
        <v>54.798112218143679</v>
      </c>
    </row>
    <row r="502" spans="2:11">
      <c r="C502" s="161"/>
      <c r="D502" s="136" t="s">
        <v>1469</v>
      </c>
      <c r="E502" s="188" t="s">
        <v>207</v>
      </c>
      <c r="F502" s="220" t="s">
        <v>1795</v>
      </c>
      <c r="G502" s="365">
        <v>1931</v>
      </c>
      <c r="H502" s="365">
        <v>630</v>
      </c>
      <c r="K502" s="418">
        <f t="shared" si="8"/>
        <v>32.625582599689281</v>
      </c>
    </row>
    <row r="503" spans="2:11">
      <c r="C503" s="161"/>
      <c r="D503" s="136" t="s">
        <v>1469</v>
      </c>
      <c r="E503" s="188" t="s">
        <v>207</v>
      </c>
      <c r="F503" s="220" t="s">
        <v>1796</v>
      </c>
      <c r="G503" s="309">
        <v>1909</v>
      </c>
      <c r="H503" s="309">
        <v>2502</v>
      </c>
      <c r="K503" s="418">
        <f t="shared" si="8"/>
        <v>131.06338397066526</v>
      </c>
    </row>
    <row r="504" spans="2:11">
      <c r="C504" s="161"/>
      <c r="D504" s="136" t="s">
        <v>1469</v>
      </c>
      <c r="E504" s="188" t="s">
        <v>849</v>
      </c>
      <c r="F504" s="220" t="s">
        <v>1797</v>
      </c>
      <c r="G504" s="309">
        <v>215</v>
      </c>
      <c r="H504" s="309">
        <v>61</v>
      </c>
      <c r="K504" s="418">
        <f t="shared" si="8"/>
        <v>28.372093023255811</v>
      </c>
    </row>
    <row r="505" spans="2:11">
      <c r="C505" s="161"/>
      <c r="D505" s="136" t="s">
        <v>1469</v>
      </c>
      <c r="E505" s="188" t="s">
        <v>322</v>
      </c>
      <c r="F505" s="220" t="s">
        <v>1798</v>
      </c>
      <c r="G505" s="309"/>
      <c r="H505" s="138"/>
      <c r="K505" s="418" t="e">
        <f t="shared" si="8"/>
        <v>#DIV/0!</v>
      </c>
    </row>
    <row r="506" spans="2:11">
      <c r="C506" s="178" t="s">
        <v>1425</v>
      </c>
      <c r="D506" s="136"/>
      <c r="E506" s="178"/>
      <c r="F506" s="149" t="s">
        <v>192</v>
      </c>
      <c r="G506" s="306"/>
      <c r="H506" s="139"/>
      <c r="K506" s="418" t="e">
        <f t="shared" si="8"/>
        <v>#DIV/0!</v>
      </c>
    </row>
    <row r="507" spans="2:11">
      <c r="C507" s="168" t="s">
        <v>301</v>
      </c>
      <c r="D507" s="136"/>
      <c r="E507" s="185"/>
      <c r="F507" s="199" t="s">
        <v>1724</v>
      </c>
      <c r="G507" s="306">
        <v>800</v>
      </c>
      <c r="H507" s="139"/>
      <c r="K507" s="418">
        <f t="shared" si="8"/>
        <v>0</v>
      </c>
    </row>
    <row r="508" spans="2:11">
      <c r="B508" s="130" t="s">
        <v>323</v>
      </c>
      <c r="C508" s="131"/>
      <c r="D508" s="131"/>
      <c r="E508" s="131"/>
      <c r="F508" s="130"/>
      <c r="G508" s="344">
        <f>G509+G510</f>
        <v>8640</v>
      </c>
      <c r="H508" s="344">
        <f>H509+H510</f>
        <v>5014</v>
      </c>
      <c r="K508" s="418">
        <f t="shared" si="8"/>
        <v>58.032407407407405</v>
      </c>
    </row>
    <row r="509" spans="2:11">
      <c r="C509" s="165" t="s">
        <v>1434</v>
      </c>
      <c r="D509" s="165"/>
      <c r="E509" s="165"/>
      <c r="F509" s="137" t="s">
        <v>312</v>
      </c>
      <c r="G509" s="366">
        <v>5760</v>
      </c>
      <c r="H509" s="137">
        <v>3627</v>
      </c>
      <c r="K509" s="418">
        <f t="shared" si="8"/>
        <v>62.968749999999993</v>
      </c>
    </row>
    <row r="510" spans="2:11">
      <c r="C510" s="165" t="s">
        <v>1429</v>
      </c>
      <c r="D510" s="165"/>
      <c r="E510" s="165"/>
      <c r="F510" s="137" t="s">
        <v>206</v>
      </c>
      <c r="G510" s="348">
        <f>G511+G512</f>
        <v>2880</v>
      </c>
      <c r="H510" s="348">
        <f>H511+H512</f>
        <v>1387</v>
      </c>
      <c r="K510" s="418">
        <f t="shared" si="8"/>
        <v>48.159722222222221</v>
      </c>
    </row>
    <row r="511" spans="2:11">
      <c r="C511" s="161"/>
      <c r="D511" s="136" t="s">
        <v>1429</v>
      </c>
      <c r="E511" s="161" t="s">
        <v>207</v>
      </c>
      <c r="F511" s="138" t="s">
        <v>208</v>
      </c>
      <c r="G511" s="365">
        <v>2880</v>
      </c>
      <c r="H511" s="365">
        <v>1387</v>
      </c>
      <c r="K511" s="418">
        <f t="shared" si="8"/>
        <v>48.159722222222221</v>
      </c>
    </row>
    <row r="512" spans="2:11">
      <c r="C512" s="161"/>
      <c r="D512" s="136" t="s">
        <v>1429</v>
      </c>
      <c r="E512" s="161" t="s">
        <v>209</v>
      </c>
      <c r="F512" s="138" t="s">
        <v>210</v>
      </c>
      <c r="G512" s="365"/>
      <c r="H512" s="138"/>
      <c r="K512" s="418" t="e">
        <f t="shared" si="8"/>
        <v>#DIV/0!</v>
      </c>
    </row>
    <row r="513" spans="1:11">
      <c r="B513" s="130" t="s">
        <v>1384</v>
      </c>
      <c r="C513" s="131"/>
      <c r="D513" s="131"/>
      <c r="E513" s="131"/>
      <c r="F513" s="130"/>
      <c r="G513" s="311">
        <v>1930</v>
      </c>
      <c r="H513" s="311">
        <v>286</v>
      </c>
      <c r="K513" s="418">
        <f t="shared" si="8"/>
        <v>14.818652849740932</v>
      </c>
    </row>
    <row r="514" spans="1:11">
      <c r="B514" s="130" t="s">
        <v>1385</v>
      </c>
      <c r="C514" s="131"/>
      <c r="D514" s="131"/>
      <c r="E514" s="131"/>
      <c r="F514" s="130"/>
      <c r="G514" s="311">
        <v>325</v>
      </c>
      <c r="H514" s="311">
        <v>251</v>
      </c>
      <c r="K514" s="418">
        <f t="shared" si="8"/>
        <v>77.230769230769241</v>
      </c>
    </row>
    <row r="515" spans="1:11">
      <c r="B515" s="130" t="s">
        <v>1393</v>
      </c>
      <c r="C515" s="131"/>
      <c r="D515" s="131"/>
      <c r="E515" s="131"/>
      <c r="F515" s="130"/>
      <c r="G515" s="311">
        <v>1938</v>
      </c>
      <c r="H515" s="311">
        <v>1225</v>
      </c>
      <c r="K515" s="418">
        <f t="shared" ref="K515:K578" si="9">+H515/G515*100</f>
        <v>63.209494324045409</v>
      </c>
    </row>
    <row r="516" spans="1:11">
      <c r="B516" s="130" t="s">
        <v>1395</v>
      </c>
      <c r="C516" s="131"/>
      <c r="D516" s="131"/>
      <c r="E516" s="131"/>
      <c r="F516" s="130"/>
      <c r="G516" s="311">
        <v>4426</v>
      </c>
      <c r="H516" s="311">
        <v>2474</v>
      </c>
      <c r="K516" s="418">
        <f t="shared" si="9"/>
        <v>55.896972435607772</v>
      </c>
    </row>
    <row r="517" spans="1:11">
      <c r="B517" s="130" t="s">
        <v>1386</v>
      </c>
      <c r="C517" s="131"/>
      <c r="D517" s="131"/>
      <c r="E517" s="131"/>
      <c r="F517" s="130"/>
      <c r="G517" s="311">
        <v>150</v>
      </c>
      <c r="H517" s="311">
        <v>630</v>
      </c>
      <c r="K517" s="418">
        <f t="shared" si="9"/>
        <v>420</v>
      </c>
    </row>
    <row r="518" spans="1:11">
      <c r="B518" s="130" t="s">
        <v>1394</v>
      </c>
      <c r="C518" s="131"/>
      <c r="D518" s="131"/>
      <c r="E518" s="131"/>
      <c r="F518" s="130"/>
      <c r="G518" s="311">
        <v>13000</v>
      </c>
      <c r="H518" s="311">
        <v>5293</v>
      </c>
      <c r="K518" s="418">
        <f t="shared" si="9"/>
        <v>40.715384615384615</v>
      </c>
    </row>
    <row r="519" spans="1:11">
      <c r="B519" s="130" t="s">
        <v>1382</v>
      </c>
      <c r="C519" s="131"/>
      <c r="D519" s="131"/>
      <c r="E519" s="131"/>
      <c r="F519" s="130"/>
      <c r="G519" s="311">
        <v>38000</v>
      </c>
      <c r="H519" s="311">
        <v>16991</v>
      </c>
      <c r="K519" s="418">
        <f t="shared" si="9"/>
        <v>44.713157894736845</v>
      </c>
    </row>
    <row r="520" spans="1:11">
      <c r="B520" s="130"/>
      <c r="C520" s="131"/>
      <c r="D520" s="131"/>
      <c r="E520" s="131"/>
      <c r="F520" s="130"/>
      <c r="G520" s="130"/>
      <c r="H520" s="130"/>
      <c r="K520" s="418" t="e">
        <f t="shared" si="9"/>
        <v>#DIV/0!</v>
      </c>
    </row>
    <row r="521" spans="1:11">
      <c r="A521" s="124" t="s">
        <v>1410</v>
      </c>
      <c r="B521" s="124"/>
      <c r="C521" s="127"/>
      <c r="D521" s="127"/>
      <c r="E521" s="127"/>
      <c r="F521" s="147"/>
      <c r="G521" s="146"/>
      <c r="H521" s="146"/>
      <c r="K521" s="418" t="e">
        <f t="shared" si="9"/>
        <v>#DIV/0!</v>
      </c>
    </row>
    <row r="522" spans="1:11">
      <c r="B522" s="130" t="s">
        <v>445</v>
      </c>
      <c r="C522" s="131"/>
      <c r="D522" s="131"/>
      <c r="E522" s="131"/>
      <c r="F522" s="130"/>
      <c r="G522" s="362">
        <f>G523+G524+G525+G526+G529+G530+G531+G532</f>
        <v>22910</v>
      </c>
      <c r="H522" s="362">
        <f>H523+H524+H525+H526+H529+H530+H531+H532</f>
        <v>11532</v>
      </c>
      <c r="K522" s="418">
        <f t="shared" si="9"/>
        <v>50.336097773897862</v>
      </c>
    </row>
    <row r="523" spans="1:11">
      <c r="C523" s="136" t="s">
        <v>446</v>
      </c>
      <c r="D523" s="136"/>
      <c r="E523" s="185"/>
      <c r="F523" s="149" t="s">
        <v>447</v>
      </c>
      <c r="G523" s="306"/>
      <c r="H523" s="139"/>
      <c r="K523" s="418" t="e">
        <f t="shared" si="9"/>
        <v>#DIV/0!</v>
      </c>
    </row>
    <row r="524" spans="1:11">
      <c r="C524" s="136" t="s">
        <v>448</v>
      </c>
      <c r="D524" s="136"/>
      <c r="E524" s="185"/>
      <c r="F524" s="149" t="s">
        <v>449</v>
      </c>
      <c r="G524" s="306"/>
      <c r="H524" s="139"/>
      <c r="K524" s="418" t="e">
        <f t="shared" si="9"/>
        <v>#DIV/0!</v>
      </c>
    </row>
    <row r="525" spans="1:11">
      <c r="C525" s="136" t="s">
        <v>450</v>
      </c>
      <c r="D525" s="136"/>
      <c r="E525" s="185"/>
      <c r="F525" s="149" t="s">
        <v>451</v>
      </c>
      <c r="G525" s="306">
        <v>11500</v>
      </c>
      <c r="H525" s="306">
        <v>6505</v>
      </c>
      <c r="K525" s="418">
        <f t="shared" si="9"/>
        <v>56.565217391304344</v>
      </c>
    </row>
    <row r="526" spans="1:11">
      <c r="C526" s="159" t="s">
        <v>452</v>
      </c>
      <c r="D526" s="159"/>
      <c r="E526" s="159"/>
      <c r="F526" s="159" t="s">
        <v>453</v>
      </c>
      <c r="G526" s="307">
        <f>SUM(G527:G528)</f>
        <v>8500</v>
      </c>
      <c r="H526" s="137">
        <f>SUM(H527:H528)</f>
        <v>4823</v>
      </c>
      <c r="K526" s="418">
        <f t="shared" si="9"/>
        <v>56.741176470588236</v>
      </c>
    </row>
    <row r="527" spans="1:11">
      <c r="C527" s="136"/>
      <c r="D527" s="136" t="s">
        <v>452</v>
      </c>
      <c r="E527" s="185" t="s">
        <v>1036</v>
      </c>
      <c r="F527" s="149" t="s">
        <v>454</v>
      </c>
      <c r="G527" s="306"/>
      <c r="H527" s="139"/>
      <c r="I527" s="231" t="s">
        <v>463</v>
      </c>
      <c r="K527" s="418" t="e">
        <f t="shared" si="9"/>
        <v>#DIV/0!</v>
      </c>
    </row>
    <row r="528" spans="1:11">
      <c r="C528" s="136"/>
      <c r="D528" s="136" t="s">
        <v>452</v>
      </c>
      <c r="E528" s="185" t="s">
        <v>207</v>
      </c>
      <c r="F528" s="149" t="s">
        <v>453</v>
      </c>
      <c r="G528" s="306">
        <v>8500</v>
      </c>
      <c r="H528" s="306">
        <v>4823</v>
      </c>
      <c r="K528" s="418">
        <f t="shared" si="9"/>
        <v>56.741176470588236</v>
      </c>
    </row>
    <row r="529" spans="1:11">
      <c r="C529" s="136" t="s">
        <v>455</v>
      </c>
      <c r="D529" s="136"/>
      <c r="E529" s="185"/>
      <c r="F529" s="149" t="s">
        <v>1618</v>
      </c>
      <c r="G529" s="306">
        <v>300</v>
      </c>
      <c r="H529" s="306">
        <v>173</v>
      </c>
      <c r="K529" s="418">
        <f t="shared" si="9"/>
        <v>57.666666666666664</v>
      </c>
    </row>
    <row r="530" spans="1:11">
      <c r="C530" s="136" t="s">
        <v>456</v>
      </c>
      <c r="D530" s="136"/>
      <c r="E530" s="185"/>
      <c r="F530" s="149" t="s">
        <v>1554</v>
      </c>
      <c r="G530" s="306">
        <v>90</v>
      </c>
      <c r="H530" s="306">
        <v>31</v>
      </c>
      <c r="K530" s="418">
        <f t="shared" si="9"/>
        <v>34.444444444444443</v>
      </c>
    </row>
    <row r="531" spans="1:11">
      <c r="C531" s="136" t="s">
        <v>1470</v>
      </c>
      <c r="D531" s="136"/>
      <c r="E531" s="185"/>
      <c r="F531" s="149" t="s">
        <v>1562</v>
      </c>
      <c r="G531" s="367">
        <v>2520</v>
      </c>
      <c r="H531" s="139"/>
      <c r="I531" s="417" t="s">
        <v>1858</v>
      </c>
      <c r="K531" s="418">
        <f t="shared" si="9"/>
        <v>0</v>
      </c>
    </row>
    <row r="532" spans="1:11">
      <c r="C532" s="136" t="s">
        <v>1471</v>
      </c>
      <c r="D532" s="136"/>
      <c r="E532" s="185"/>
      <c r="F532" s="149" t="s">
        <v>457</v>
      </c>
      <c r="G532" s="367"/>
      <c r="H532" s="139"/>
      <c r="K532" s="418" t="e">
        <f t="shared" si="9"/>
        <v>#DIV/0!</v>
      </c>
    </row>
    <row r="533" spans="1:11">
      <c r="B533" s="130" t="s">
        <v>458</v>
      </c>
      <c r="C533" s="131"/>
      <c r="D533" s="131"/>
      <c r="E533" s="131"/>
      <c r="F533" s="130"/>
      <c r="G533" s="311">
        <v>14100</v>
      </c>
      <c r="H533" s="311">
        <v>8376</v>
      </c>
      <c r="K533" s="418">
        <f t="shared" si="9"/>
        <v>59.404255319148938</v>
      </c>
    </row>
    <row r="534" spans="1:11">
      <c r="B534" s="130" t="s">
        <v>459</v>
      </c>
      <c r="C534" s="131"/>
      <c r="D534" s="131"/>
      <c r="E534" s="131"/>
      <c r="F534" s="130"/>
      <c r="G534" s="308">
        <f>SUM(G535:G537)</f>
        <v>1630</v>
      </c>
      <c r="H534" s="308">
        <f>SUM(H535:H537)</f>
        <v>762</v>
      </c>
      <c r="K534" s="418">
        <f t="shared" si="9"/>
        <v>46.748466257668717</v>
      </c>
    </row>
    <row r="535" spans="1:11">
      <c r="C535" s="136" t="s">
        <v>1472</v>
      </c>
      <c r="D535" s="136"/>
      <c r="E535" s="185"/>
      <c r="F535" s="149" t="s">
        <v>1583</v>
      </c>
      <c r="G535" s="306">
        <v>1630</v>
      </c>
      <c r="H535" s="306">
        <v>762</v>
      </c>
      <c r="K535" s="418">
        <f t="shared" si="9"/>
        <v>46.748466257668717</v>
      </c>
    </row>
    <row r="536" spans="1:11">
      <c r="C536" s="136" t="s">
        <v>1473</v>
      </c>
      <c r="D536" s="136"/>
      <c r="E536" s="185"/>
      <c r="F536" s="149" t="s">
        <v>460</v>
      </c>
      <c r="G536" s="306"/>
      <c r="H536" s="306"/>
      <c r="K536" s="418" t="e">
        <f t="shared" si="9"/>
        <v>#DIV/0!</v>
      </c>
    </row>
    <row r="537" spans="1:11">
      <c r="C537" s="136" t="s">
        <v>1474</v>
      </c>
      <c r="D537" s="136"/>
      <c r="E537" s="185"/>
      <c r="F537" s="149" t="s">
        <v>461</v>
      </c>
      <c r="G537" s="306"/>
      <c r="H537" s="306"/>
      <c r="K537" s="418" t="e">
        <f t="shared" si="9"/>
        <v>#DIV/0!</v>
      </c>
    </row>
    <row r="538" spans="1:11">
      <c r="B538" s="130" t="s">
        <v>462</v>
      </c>
      <c r="C538" s="131"/>
      <c r="D538" s="131"/>
      <c r="E538" s="131"/>
      <c r="F538" s="130"/>
      <c r="G538" s="311">
        <v>1630</v>
      </c>
      <c r="H538" s="311">
        <v>758</v>
      </c>
      <c r="K538" s="418">
        <f t="shared" si="9"/>
        <v>46.503067484662573</v>
      </c>
    </row>
    <row r="539" spans="1:11">
      <c r="G539" s="337"/>
      <c r="H539" s="142"/>
      <c r="K539" s="418" t="e">
        <f t="shared" si="9"/>
        <v>#DIV/0!</v>
      </c>
    </row>
    <row r="540" spans="1:11">
      <c r="A540" s="124" t="s">
        <v>1411</v>
      </c>
      <c r="B540" s="124"/>
      <c r="C540" s="127"/>
      <c r="D540" s="127"/>
      <c r="E540" s="127"/>
      <c r="F540" s="147"/>
      <c r="G540" s="127"/>
      <c r="H540" s="146"/>
      <c r="K540" s="418" t="e">
        <f t="shared" si="9"/>
        <v>#DIV/0!</v>
      </c>
    </row>
    <row r="541" spans="1:11">
      <c r="B541" s="130" t="s">
        <v>464</v>
      </c>
      <c r="C541" s="131"/>
      <c r="D541" s="131"/>
      <c r="E541" s="131"/>
      <c r="F541" s="130"/>
      <c r="G541" s="344">
        <f>SUM(G542:G554)</f>
        <v>9978</v>
      </c>
      <c r="H541" s="344">
        <f>SUM(H542:H554)</f>
        <v>4664</v>
      </c>
      <c r="K541" s="418">
        <f t="shared" si="9"/>
        <v>46.742834235317702</v>
      </c>
    </row>
    <row r="542" spans="1:11">
      <c r="C542" s="136" t="s">
        <v>465</v>
      </c>
      <c r="D542" s="136"/>
      <c r="E542" s="185"/>
      <c r="F542" s="149" t="s">
        <v>466</v>
      </c>
      <c r="G542" s="306"/>
      <c r="H542" s="139"/>
      <c r="K542" s="418" t="e">
        <f t="shared" si="9"/>
        <v>#DIV/0!</v>
      </c>
    </row>
    <row r="543" spans="1:11">
      <c r="C543" s="136" t="s">
        <v>467</v>
      </c>
      <c r="D543" s="136"/>
      <c r="E543" s="185"/>
      <c r="F543" s="149" t="s">
        <v>468</v>
      </c>
      <c r="G543" s="306"/>
      <c r="H543" s="139"/>
      <c r="K543" s="418" t="e">
        <f t="shared" si="9"/>
        <v>#DIV/0!</v>
      </c>
    </row>
    <row r="544" spans="1:11">
      <c r="C544" s="136" t="s">
        <v>469</v>
      </c>
      <c r="D544" s="136"/>
      <c r="E544" s="185"/>
      <c r="F544" s="149" t="s">
        <v>1660</v>
      </c>
      <c r="G544" s="306"/>
      <c r="H544" s="139"/>
      <c r="K544" s="418" t="e">
        <f t="shared" si="9"/>
        <v>#DIV/0!</v>
      </c>
    </row>
    <row r="545" spans="1:11">
      <c r="C545" s="154" t="s">
        <v>194</v>
      </c>
      <c r="D545" s="136"/>
      <c r="E545" s="186"/>
      <c r="F545" s="149" t="s">
        <v>1340</v>
      </c>
      <c r="G545" s="345">
        <v>7200</v>
      </c>
      <c r="H545" s="141">
        <v>3537</v>
      </c>
      <c r="K545" s="418">
        <f t="shared" si="9"/>
        <v>49.125</v>
      </c>
    </row>
    <row r="546" spans="1:11">
      <c r="C546" s="154" t="s">
        <v>295</v>
      </c>
      <c r="D546" s="136"/>
      <c r="E546" s="186"/>
      <c r="F546" s="149" t="s">
        <v>1381</v>
      </c>
      <c r="G546" s="345">
        <v>50</v>
      </c>
      <c r="H546" s="141"/>
      <c r="I546" s="123" t="s">
        <v>473</v>
      </c>
      <c r="K546" s="418">
        <f t="shared" si="9"/>
        <v>0</v>
      </c>
    </row>
    <row r="547" spans="1:11">
      <c r="C547" s="136" t="s">
        <v>1454</v>
      </c>
      <c r="D547" s="136"/>
      <c r="E547" s="185"/>
      <c r="F547" s="149" t="s">
        <v>1652</v>
      </c>
      <c r="G547" s="306"/>
      <c r="H547" s="139"/>
      <c r="K547" s="418" t="e">
        <f t="shared" si="9"/>
        <v>#DIV/0!</v>
      </c>
    </row>
    <row r="548" spans="1:11">
      <c r="C548" s="154" t="s">
        <v>1475</v>
      </c>
      <c r="D548" s="136"/>
      <c r="E548" s="186"/>
      <c r="F548" s="196" t="s">
        <v>1661</v>
      </c>
      <c r="G548" s="345"/>
      <c r="H548" s="141"/>
      <c r="K548" s="418" t="e">
        <f t="shared" si="9"/>
        <v>#DIV/0!</v>
      </c>
    </row>
    <row r="549" spans="1:11">
      <c r="C549" s="154" t="s">
        <v>1476</v>
      </c>
      <c r="D549" s="136"/>
      <c r="E549" s="186"/>
      <c r="F549" s="196" t="s">
        <v>470</v>
      </c>
      <c r="G549" s="345"/>
      <c r="H549" s="141"/>
      <c r="K549" s="418" t="e">
        <f t="shared" si="9"/>
        <v>#DIV/0!</v>
      </c>
    </row>
    <row r="550" spans="1:11">
      <c r="C550" s="154" t="s">
        <v>1461</v>
      </c>
      <c r="D550" s="136"/>
      <c r="E550" s="186"/>
      <c r="F550" s="196" t="s">
        <v>296</v>
      </c>
      <c r="G550" s="345">
        <v>790</v>
      </c>
      <c r="H550" s="141">
        <v>409</v>
      </c>
      <c r="K550" s="418">
        <f t="shared" si="9"/>
        <v>51.772151898734172</v>
      </c>
    </row>
    <row r="551" spans="1:11">
      <c r="C551" s="154" t="s">
        <v>1477</v>
      </c>
      <c r="D551" s="136"/>
      <c r="E551" s="186"/>
      <c r="F551" s="196" t="s">
        <v>1662</v>
      </c>
      <c r="G551" s="345"/>
      <c r="H551" s="141"/>
      <c r="K551" s="418" t="e">
        <f t="shared" si="9"/>
        <v>#DIV/0!</v>
      </c>
    </row>
    <row r="552" spans="1:11">
      <c r="C552" s="154" t="s">
        <v>1478</v>
      </c>
      <c r="D552" s="136"/>
      <c r="E552" s="186"/>
      <c r="F552" s="196" t="s">
        <v>1663</v>
      </c>
      <c r="G552" s="345"/>
      <c r="H552" s="141"/>
      <c r="K552" s="418" t="e">
        <f t="shared" si="9"/>
        <v>#DIV/0!</v>
      </c>
    </row>
    <row r="553" spans="1:11">
      <c r="C553" s="154" t="s">
        <v>1479</v>
      </c>
      <c r="D553" s="136"/>
      <c r="E553" s="186"/>
      <c r="F553" s="196" t="s">
        <v>471</v>
      </c>
      <c r="G553" s="345"/>
      <c r="H553" s="141"/>
      <c r="K553" s="418" t="e">
        <f t="shared" si="9"/>
        <v>#DIV/0!</v>
      </c>
    </row>
    <row r="554" spans="1:11">
      <c r="C554" s="136" t="s">
        <v>1422</v>
      </c>
      <c r="D554" s="136"/>
      <c r="E554" s="185"/>
      <c r="F554" s="149" t="s">
        <v>189</v>
      </c>
      <c r="G554" s="306">
        <v>1938</v>
      </c>
      <c r="H554" s="139">
        <v>718</v>
      </c>
      <c r="K554" s="418">
        <f t="shared" si="9"/>
        <v>37.048503611971107</v>
      </c>
    </row>
    <row r="555" spans="1:11">
      <c r="B555" s="130" t="s">
        <v>472</v>
      </c>
      <c r="C555" s="131"/>
      <c r="D555" s="131"/>
      <c r="E555" s="131"/>
      <c r="F555" s="130"/>
      <c r="G555" s="311">
        <v>10000</v>
      </c>
      <c r="H555" s="130">
        <v>4542</v>
      </c>
      <c r="K555" s="418">
        <f t="shared" si="9"/>
        <v>45.42</v>
      </c>
    </row>
    <row r="556" spans="1:11" ht="15">
      <c r="C556" s="179"/>
      <c r="G556" s="128"/>
      <c r="H556" s="123"/>
      <c r="K556" s="418" t="e">
        <f t="shared" si="9"/>
        <v>#DIV/0!</v>
      </c>
    </row>
    <row r="557" spans="1:11">
      <c r="A557" s="124" t="s">
        <v>1412</v>
      </c>
      <c r="B557" s="124"/>
      <c r="C557" s="127"/>
      <c r="D557" s="127"/>
      <c r="E557" s="127"/>
      <c r="F557" s="147"/>
      <c r="G557" s="127"/>
      <c r="H557" s="146"/>
      <c r="K557" s="418" t="e">
        <f t="shared" si="9"/>
        <v>#DIV/0!</v>
      </c>
    </row>
    <row r="558" spans="1:11">
      <c r="B558" s="130" t="s">
        <v>474</v>
      </c>
      <c r="C558" s="131"/>
      <c r="D558" s="131"/>
      <c r="E558" s="131"/>
      <c r="F558" s="130"/>
      <c r="G558" s="377">
        <f>G559+G562+G563+G564+G565+G566+G567</f>
        <v>21250</v>
      </c>
      <c r="H558" s="377">
        <f>H559+H562+H563+H564+H565+H566+H567</f>
        <v>10529</v>
      </c>
      <c r="K558" s="418">
        <f t="shared" si="9"/>
        <v>49.548235294117646</v>
      </c>
    </row>
    <row r="559" spans="1:11">
      <c r="C559" s="159" t="s">
        <v>475</v>
      </c>
      <c r="D559" s="162"/>
      <c r="E559" s="162"/>
      <c r="F559" s="148" t="s">
        <v>1657</v>
      </c>
      <c r="G559" s="354">
        <f>SUM(G560:G561)</f>
        <v>20050</v>
      </c>
      <c r="H559" s="137">
        <f>SUM(H560:H561)</f>
        <v>9806</v>
      </c>
      <c r="K559" s="418">
        <f t="shared" si="9"/>
        <v>48.907730673316706</v>
      </c>
    </row>
    <row r="560" spans="1:11">
      <c r="C560" s="136"/>
      <c r="D560" s="136" t="s">
        <v>475</v>
      </c>
      <c r="E560" s="185"/>
      <c r="F560" s="149" t="s">
        <v>476</v>
      </c>
      <c r="G560" s="306">
        <v>19050</v>
      </c>
      <c r="H560" s="139">
        <v>9669</v>
      </c>
      <c r="K560" s="418">
        <f t="shared" si="9"/>
        <v>50.755905511811029</v>
      </c>
    </row>
    <row r="561" spans="2:11">
      <c r="C561" s="136"/>
      <c r="D561" s="136" t="s">
        <v>475</v>
      </c>
      <c r="E561" s="185" t="s">
        <v>477</v>
      </c>
      <c r="F561" s="149" t="s">
        <v>478</v>
      </c>
      <c r="G561" s="306">
        <v>1000</v>
      </c>
      <c r="H561" s="139">
        <v>137</v>
      </c>
      <c r="K561" s="418">
        <f t="shared" si="9"/>
        <v>13.700000000000001</v>
      </c>
    </row>
    <row r="562" spans="2:11">
      <c r="C562" s="136" t="s">
        <v>194</v>
      </c>
      <c r="D562" s="136"/>
      <c r="E562" s="185"/>
      <c r="F562" s="149" t="s">
        <v>1340</v>
      </c>
      <c r="G562" s="306"/>
      <c r="H562" s="139"/>
      <c r="K562" s="418" t="e">
        <f t="shared" si="9"/>
        <v>#DIV/0!</v>
      </c>
    </row>
    <row r="563" spans="2:11">
      <c r="C563" s="136" t="s">
        <v>295</v>
      </c>
      <c r="D563" s="136"/>
      <c r="E563" s="185"/>
      <c r="F563" s="149" t="s">
        <v>1381</v>
      </c>
      <c r="G563" s="306"/>
      <c r="H563" s="139"/>
      <c r="K563" s="418" t="e">
        <f t="shared" si="9"/>
        <v>#DIV/0!</v>
      </c>
    </row>
    <row r="564" spans="2:11">
      <c r="C564" s="136" t="s">
        <v>465</v>
      </c>
      <c r="D564" s="136"/>
      <c r="E564" s="185"/>
      <c r="F564" s="149" t="s">
        <v>466</v>
      </c>
      <c r="G564" s="306"/>
      <c r="H564" s="139"/>
      <c r="K564" s="418" t="e">
        <f t="shared" si="9"/>
        <v>#DIV/0!</v>
      </c>
    </row>
    <row r="565" spans="2:11">
      <c r="C565" s="136" t="s">
        <v>467</v>
      </c>
      <c r="D565" s="136"/>
      <c r="E565" s="185"/>
      <c r="F565" s="149" t="s">
        <v>468</v>
      </c>
      <c r="G565" s="306">
        <v>1200</v>
      </c>
      <c r="H565" s="139">
        <v>723</v>
      </c>
      <c r="K565" s="418">
        <f t="shared" si="9"/>
        <v>60.25</v>
      </c>
    </row>
    <row r="566" spans="2:11">
      <c r="C566" s="136" t="s">
        <v>1426</v>
      </c>
      <c r="D566" s="136"/>
      <c r="E566" s="185"/>
      <c r="F566" s="149" t="s">
        <v>193</v>
      </c>
      <c r="G566" s="306"/>
      <c r="H566" s="139"/>
      <c r="K566" s="418" t="e">
        <f t="shared" si="9"/>
        <v>#DIV/0!</v>
      </c>
    </row>
    <row r="567" spans="2:11">
      <c r="C567" s="136" t="s">
        <v>1425</v>
      </c>
      <c r="D567" s="136"/>
      <c r="E567" s="185"/>
      <c r="F567" s="149" t="s">
        <v>192</v>
      </c>
      <c r="G567" s="306"/>
      <c r="H567" s="139"/>
      <c r="K567" s="418" t="e">
        <f t="shared" si="9"/>
        <v>#DIV/0!</v>
      </c>
    </row>
    <row r="568" spans="2:11">
      <c r="B568" s="130" t="s">
        <v>195</v>
      </c>
      <c r="C568" s="131"/>
      <c r="D568" s="131"/>
      <c r="E568" s="131"/>
      <c r="F568" s="130"/>
      <c r="G568" s="368">
        <f>+G569+G570+G571+G572+G574+G575+G576+G577</f>
        <v>33335</v>
      </c>
      <c r="H568" s="368">
        <f>+H569+H570+H571+H572+H574+H575+H576+H577</f>
        <v>16470</v>
      </c>
      <c r="K568" s="418">
        <f t="shared" si="9"/>
        <v>49.407529623518826</v>
      </c>
    </row>
    <row r="569" spans="2:11">
      <c r="C569" s="136" t="s">
        <v>201</v>
      </c>
      <c r="D569" s="136"/>
      <c r="E569" s="185"/>
      <c r="F569" s="149" t="s">
        <v>1607</v>
      </c>
      <c r="G569" s="306">
        <v>190</v>
      </c>
      <c r="H569" s="139">
        <v>99</v>
      </c>
      <c r="K569" s="418">
        <f t="shared" si="9"/>
        <v>52.105263157894733</v>
      </c>
    </row>
    <row r="570" spans="2:11">
      <c r="C570" s="136" t="s">
        <v>479</v>
      </c>
      <c r="D570" s="136"/>
      <c r="E570" s="185" t="s">
        <v>207</v>
      </c>
      <c r="F570" s="149" t="s">
        <v>1347</v>
      </c>
      <c r="G570" s="306"/>
      <c r="H570" s="139"/>
      <c r="K570" s="418" t="e">
        <f t="shared" si="9"/>
        <v>#DIV/0!</v>
      </c>
    </row>
    <row r="571" spans="2:11">
      <c r="C571" s="136" t="s">
        <v>480</v>
      </c>
      <c r="D571" s="136"/>
      <c r="E571" s="185"/>
      <c r="F571" s="149" t="s">
        <v>481</v>
      </c>
      <c r="G571" s="306"/>
      <c r="H571" s="139"/>
      <c r="K571" s="418" t="e">
        <f t="shared" si="9"/>
        <v>#DIV/0!</v>
      </c>
    </row>
    <row r="572" spans="2:11">
      <c r="C572" s="159" t="s">
        <v>247</v>
      </c>
      <c r="D572" s="162"/>
      <c r="E572" s="162"/>
      <c r="F572" s="162" t="s">
        <v>1672</v>
      </c>
      <c r="G572" s="354">
        <f>SUM(G573)</f>
        <v>16500</v>
      </c>
      <c r="H572" s="137">
        <f>SUM(H573)</f>
        <v>8250</v>
      </c>
      <c r="K572" s="418">
        <f t="shared" si="9"/>
        <v>50</v>
      </c>
    </row>
    <row r="573" spans="2:11">
      <c r="C573" s="136"/>
      <c r="D573" s="136" t="s">
        <v>247</v>
      </c>
      <c r="E573" s="185" t="s">
        <v>482</v>
      </c>
      <c r="F573" s="149" t="s">
        <v>1757</v>
      </c>
      <c r="G573" s="378">
        <v>16500</v>
      </c>
      <c r="H573" s="139">
        <v>8250</v>
      </c>
      <c r="K573" s="418">
        <f t="shared" si="9"/>
        <v>50</v>
      </c>
    </row>
    <row r="574" spans="2:11">
      <c r="C574" s="136" t="s">
        <v>1428</v>
      </c>
      <c r="D574" s="136"/>
      <c r="E574" s="185"/>
      <c r="F574" s="149" t="s">
        <v>1557</v>
      </c>
      <c r="G574" s="306">
        <v>16630</v>
      </c>
      <c r="H574" s="139">
        <v>8114</v>
      </c>
      <c r="K574" s="418">
        <f t="shared" si="9"/>
        <v>48.791340950090202</v>
      </c>
    </row>
    <row r="575" spans="2:11">
      <c r="C575" s="136" t="s">
        <v>300</v>
      </c>
      <c r="D575" s="136"/>
      <c r="E575" s="185"/>
      <c r="F575" s="149" t="s">
        <v>1676</v>
      </c>
      <c r="G575" s="306"/>
      <c r="H575" s="139"/>
      <c r="K575" s="418" t="e">
        <f t="shared" si="9"/>
        <v>#DIV/0!</v>
      </c>
    </row>
    <row r="576" spans="2:11">
      <c r="C576" s="136" t="s">
        <v>1464</v>
      </c>
      <c r="D576" s="136"/>
      <c r="E576" s="185"/>
      <c r="F576" s="149" t="s">
        <v>1608</v>
      </c>
      <c r="G576" s="306"/>
      <c r="H576" s="139"/>
      <c r="K576" s="418" t="e">
        <f t="shared" si="9"/>
        <v>#DIV/0!</v>
      </c>
    </row>
    <row r="577" spans="1:11">
      <c r="C577" s="168" t="s">
        <v>301</v>
      </c>
      <c r="D577" s="136"/>
      <c r="E577" s="188"/>
      <c r="F577" s="199" t="s">
        <v>1724</v>
      </c>
      <c r="G577" s="306">
        <v>15</v>
      </c>
      <c r="H577" s="139">
        <v>7</v>
      </c>
      <c r="K577" s="418">
        <f t="shared" si="9"/>
        <v>46.666666666666664</v>
      </c>
    </row>
    <row r="578" spans="1:11">
      <c r="B578" s="130" t="s">
        <v>204</v>
      </c>
      <c r="C578" s="131"/>
      <c r="D578" s="131"/>
      <c r="E578" s="131"/>
      <c r="F578" s="130"/>
      <c r="G578" s="308">
        <f>G579+G580</f>
        <v>0</v>
      </c>
      <c r="H578" s="308">
        <f>H579+H580</f>
        <v>0</v>
      </c>
      <c r="K578" s="418" t="e">
        <f t="shared" si="9"/>
        <v>#DIV/0!</v>
      </c>
    </row>
    <row r="579" spans="1:11">
      <c r="C579" s="136" t="s">
        <v>1434</v>
      </c>
      <c r="D579" s="136"/>
      <c r="E579" s="136"/>
      <c r="F579" s="139" t="s">
        <v>312</v>
      </c>
      <c r="G579" s="306"/>
      <c r="H579" s="139"/>
      <c r="K579" s="418" t="e">
        <f t="shared" ref="K579:K642" si="10">+H579/G579*100</f>
        <v>#DIV/0!</v>
      </c>
    </row>
    <row r="580" spans="1:11">
      <c r="C580" s="159" t="s">
        <v>1429</v>
      </c>
      <c r="D580" s="159"/>
      <c r="E580" s="159"/>
      <c r="F580" s="137" t="s">
        <v>206</v>
      </c>
      <c r="G580" s="307">
        <f>SUM(G581:G582)</f>
        <v>0</v>
      </c>
      <c r="H580" s="137">
        <f>SUM(H581:H582)</f>
        <v>0</v>
      </c>
      <c r="K580" s="418" t="e">
        <f t="shared" si="10"/>
        <v>#DIV/0!</v>
      </c>
    </row>
    <row r="581" spans="1:11">
      <c r="C581" s="136"/>
      <c r="D581" s="136" t="s">
        <v>1429</v>
      </c>
      <c r="E581" s="136" t="s">
        <v>207</v>
      </c>
      <c r="F581" s="139" t="s">
        <v>208</v>
      </c>
      <c r="G581" s="306"/>
      <c r="H581" s="139"/>
      <c r="K581" s="418" t="e">
        <f t="shared" si="10"/>
        <v>#DIV/0!</v>
      </c>
    </row>
    <row r="582" spans="1:11">
      <c r="C582" s="136"/>
      <c r="D582" s="136" t="s">
        <v>1429</v>
      </c>
      <c r="E582" s="136" t="s">
        <v>209</v>
      </c>
      <c r="F582" s="139" t="s">
        <v>210</v>
      </c>
      <c r="G582" s="306"/>
      <c r="H582" s="139"/>
      <c r="K582" s="418" t="e">
        <f t="shared" si="10"/>
        <v>#DIV/0!</v>
      </c>
    </row>
    <row r="583" spans="1:11">
      <c r="B583" s="130" t="s">
        <v>1382</v>
      </c>
      <c r="C583" s="131"/>
      <c r="D583" s="131"/>
      <c r="E583" s="131"/>
      <c r="F583" s="130"/>
      <c r="G583" s="311">
        <v>21650</v>
      </c>
      <c r="H583" s="130">
        <v>10990</v>
      </c>
      <c r="K583" s="418">
        <f t="shared" si="10"/>
        <v>50.762124711316389</v>
      </c>
    </row>
    <row r="584" spans="1:11">
      <c r="B584" s="130"/>
      <c r="C584" s="131"/>
      <c r="D584" s="131"/>
      <c r="E584" s="131"/>
      <c r="F584" s="130"/>
      <c r="G584" s="131"/>
      <c r="H584" s="130"/>
      <c r="K584" s="418" t="e">
        <f t="shared" si="10"/>
        <v>#DIV/0!</v>
      </c>
    </row>
    <row r="585" spans="1:11">
      <c r="A585" s="124" t="s">
        <v>1413</v>
      </c>
      <c r="B585" s="124"/>
      <c r="C585" s="127"/>
      <c r="D585" s="127"/>
      <c r="E585" s="127"/>
      <c r="F585" s="147"/>
      <c r="G585" s="127"/>
      <c r="H585" s="146"/>
      <c r="K585" s="418" t="e">
        <f t="shared" si="10"/>
        <v>#DIV/0!</v>
      </c>
    </row>
    <row r="586" spans="1:11">
      <c r="B586" s="130" t="s">
        <v>474</v>
      </c>
      <c r="C586" s="131"/>
      <c r="D586" s="131"/>
      <c r="E586" s="131"/>
      <c r="F586" s="130"/>
      <c r="G586" s="344">
        <f>G587+G590+G591</f>
        <v>0</v>
      </c>
      <c r="H586" s="344">
        <f>H587+H590+H591</f>
        <v>0</v>
      </c>
      <c r="K586" s="418" t="e">
        <f t="shared" si="10"/>
        <v>#DIV/0!</v>
      </c>
    </row>
    <row r="587" spans="1:11">
      <c r="C587" s="159" t="s">
        <v>1480</v>
      </c>
      <c r="D587" s="162"/>
      <c r="E587" s="162"/>
      <c r="F587" s="148" t="s">
        <v>483</v>
      </c>
      <c r="G587" s="307">
        <f>SUM(G588:G589)</f>
        <v>0</v>
      </c>
      <c r="H587" s="137">
        <f>SUM(H588:H589)</f>
        <v>0</v>
      </c>
      <c r="K587" s="418" t="e">
        <f t="shared" si="10"/>
        <v>#DIV/0!</v>
      </c>
    </row>
    <row r="588" spans="1:11">
      <c r="C588" s="136"/>
      <c r="D588" s="136" t="s">
        <v>1480</v>
      </c>
      <c r="E588" s="185"/>
      <c r="F588" s="149" t="s">
        <v>483</v>
      </c>
      <c r="G588" s="306"/>
      <c r="H588" s="139"/>
      <c r="K588" s="418" t="e">
        <f t="shared" si="10"/>
        <v>#DIV/0!</v>
      </c>
    </row>
    <row r="589" spans="1:11" ht="26.4">
      <c r="C589" s="136"/>
      <c r="D589" s="136" t="s">
        <v>1480</v>
      </c>
      <c r="E589" s="185" t="s">
        <v>477</v>
      </c>
      <c r="F589" s="149" t="s">
        <v>1755</v>
      </c>
      <c r="G589" s="306"/>
      <c r="H589" s="139"/>
      <c r="K589" s="418" t="e">
        <f t="shared" si="10"/>
        <v>#DIV/0!</v>
      </c>
    </row>
    <row r="590" spans="1:11">
      <c r="C590" s="136" t="s">
        <v>1426</v>
      </c>
      <c r="D590" s="136"/>
      <c r="E590" s="185"/>
      <c r="F590" s="149" t="s">
        <v>193</v>
      </c>
      <c r="G590" s="306"/>
      <c r="H590" s="139"/>
      <c r="K590" s="418" t="e">
        <f t="shared" si="10"/>
        <v>#DIV/0!</v>
      </c>
    </row>
    <row r="591" spans="1:11">
      <c r="C591" s="136" t="s">
        <v>1425</v>
      </c>
      <c r="D591" s="136"/>
      <c r="E591" s="185"/>
      <c r="F591" s="149" t="s">
        <v>192</v>
      </c>
      <c r="G591" s="306"/>
      <c r="H591" s="139"/>
      <c r="K591" s="418" t="e">
        <f t="shared" si="10"/>
        <v>#DIV/0!</v>
      </c>
    </row>
    <row r="592" spans="1:11">
      <c r="B592" s="130" t="s">
        <v>195</v>
      </c>
      <c r="C592" s="131"/>
      <c r="D592" s="131"/>
      <c r="E592" s="131"/>
      <c r="F592" s="130"/>
      <c r="G592" s="308">
        <f>SUM(G593:G598)</f>
        <v>0</v>
      </c>
      <c r="H592" s="308">
        <f>SUM(H593:H598)</f>
        <v>0</v>
      </c>
      <c r="K592" s="418" t="e">
        <f t="shared" si="10"/>
        <v>#DIV/0!</v>
      </c>
    </row>
    <row r="593" spans="1:11">
      <c r="C593" s="180" t="s">
        <v>243</v>
      </c>
      <c r="E593" s="221"/>
      <c r="F593" s="222" t="s">
        <v>1605</v>
      </c>
      <c r="G593" s="306"/>
      <c r="H593" s="145"/>
      <c r="K593" s="418" t="e">
        <f t="shared" si="10"/>
        <v>#DIV/0!</v>
      </c>
    </row>
    <row r="594" spans="1:11">
      <c r="C594" s="180" t="s">
        <v>480</v>
      </c>
      <c r="E594" s="221"/>
      <c r="F594" s="222" t="s">
        <v>481</v>
      </c>
      <c r="G594" s="306"/>
      <c r="H594" s="145"/>
      <c r="K594" s="418" t="e">
        <f t="shared" si="10"/>
        <v>#DIV/0!</v>
      </c>
    </row>
    <row r="595" spans="1:11">
      <c r="C595" s="180" t="s">
        <v>247</v>
      </c>
      <c r="E595" s="221"/>
      <c r="F595" s="222" t="s">
        <v>1672</v>
      </c>
      <c r="G595" s="306"/>
      <c r="H595" s="145"/>
      <c r="K595" s="418" t="e">
        <f t="shared" si="10"/>
        <v>#DIV/0!</v>
      </c>
    </row>
    <row r="596" spans="1:11">
      <c r="C596" s="180" t="s">
        <v>484</v>
      </c>
      <c r="E596" s="221"/>
      <c r="F596" s="223" t="s">
        <v>1537</v>
      </c>
      <c r="G596" s="306"/>
      <c r="H596" s="145"/>
      <c r="K596" s="418" t="e">
        <f t="shared" si="10"/>
        <v>#DIV/0!</v>
      </c>
    </row>
    <row r="597" spans="1:11">
      <c r="C597" s="180" t="s">
        <v>485</v>
      </c>
      <c r="E597" s="221"/>
      <c r="F597" s="222" t="s">
        <v>486</v>
      </c>
      <c r="G597" s="306"/>
      <c r="H597" s="145"/>
      <c r="K597" s="418" t="e">
        <f t="shared" si="10"/>
        <v>#DIV/0!</v>
      </c>
    </row>
    <row r="598" spans="1:11">
      <c r="C598" s="180" t="s">
        <v>1428</v>
      </c>
      <c r="E598" s="180"/>
      <c r="F598" s="222" t="s">
        <v>1557</v>
      </c>
      <c r="G598" s="306"/>
      <c r="H598" s="145"/>
      <c r="K598" s="418" t="e">
        <f t="shared" si="10"/>
        <v>#DIV/0!</v>
      </c>
    </row>
    <row r="599" spans="1:11">
      <c r="B599" s="130" t="s">
        <v>1382</v>
      </c>
      <c r="C599" s="131"/>
      <c r="D599" s="131"/>
      <c r="E599" s="131"/>
      <c r="F599" s="130"/>
      <c r="G599" s="131"/>
      <c r="H599" s="130"/>
      <c r="K599" s="418" t="e">
        <f t="shared" si="10"/>
        <v>#DIV/0!</v>
      </c>
    </row>
    <row r="600" spans="1:11">
      <c r="B600" s="130"/>
      <c r="C600" s="131"/>
      <c r="D600" s="131"/>
      <c r="E600" s="131"/>
      <c r="F600" s="130"/>
      <c r="G600" s="131"/>
      <c r="H600" s="130"/>
      <c r="K600" s="418" t="e">
        <f t="shared" si="10"/>
        <v>#DIV/0!</v>
      </c>
    </row>
    <row r="601" spans="1:11">
      <c r="A601" s="126" t="s">
        <v>1414</v>
      </c>
      <c r="B601" s="126"/>
      <c r="C601" s="127"/>
      <c r="D601" s="127"/>
      <c r="E601" s="127"/>
      <c r="F601" s="147"/>
      <c r="G601" s="127"/>
      <c r="H601" s="146"/>
      <c r="K601" s="418" t="e">
        <f t="shared" si="10"/>
        <v>#DIV/0!</v>
      </c>
    </row>
    <row r="602" spans="1:11">
      <c r="B602" s="130" t="s">
        <v>474</v>
      </c>
      <c r="C602" s="131"/>
      <c r="D602" s="131"/>
      <c r="E602" s="131"/>
      <c r="F602" s="130"/>
      <c r="G602" s="362">
        <f>G603+G610+G611</f>
        <v>22991</v>
      </c>
      <c r="H602" s="362">
        <f>H603+H610+H611</f>
        <v>12928</v>
      </c>
      <c r="K602" s="418">
        <f t="shared" si="10"/>
        <v>56.230698969161843</v>
      </c>
    </row>
    <row r="603" spans="1:11">
      <c r="C603" s="159" t="s">
        <v>1481</v>
      </c>
      <c r="D603" s="162"/>
      <c r="E603" s="162"/>
      <c r="F603" s="148" t="s">
        <v>1688</v>
      </c>
      <c r="G603" s="307">
        <f>SUM(G604:G609)</f>
        <v>22986</v>
      </c>
      <c r="H603" s="137">
        <f>SUM(H604:H609)</f>
        <v>12928</v>
      </c>
      <c r="K603" s="418">
        <f t="shared" si="10"/>
        <v>56.242930479422256</v>
      </c>
    </row>
    <row r="604" spans="1:11" ht="79.2">
      <c r="C604" s="136"/>
      <c r="D604" s="136" t="s">
        <v>1481</v>
      </c>
      <c r="E604" s="185" t="s">
        <v>487</v>
      </c>
      <c r="F604" s="149" t="s">
        <v>488</v>
      </c>
      <c r="G604" s="306">
        <v>5</v>
      </c>
      <c r="H604" s="139">
        <v>3</v>
      </c>
      <c r="I604" s="232" t="s">
        <v>501</v>
      </c>
      <c r="K604" s="418">
        <f t="shared" si="10"/>
        <v>60</v>
      </c>
    </row>
    <row r="605" spans="1:11" ht="26.4">
      <c r="C605" s="136"/>
      <c r="D605" s="136" t="s">
        <v>1481</v>
      </c>
      <c r="E605" s="185" t="s">
        <v>487</v>
      </c>
      <c r="F605" s="149" t="s">
        <v>489</v>
      </c>
      <c r="G605" s="306">
        <v>195</v>
      </c>
      <c r="H605" s="139">
        <v>42</v>
      </c>
      <c r="K605" s="418">
        <f t="shared" si="10"/>
        <v>21.53846153846154</v>
      </c>
    </row>
    <row r="606" spans="1:11" ht="26.4">
      <c r="C606" s="136"/>
      <c r="D606" s="136" t="s">
        <v>1481</v>
      </c>
      <c r="E606" s="185" t="s">
        <v>487</v>
      </c>
      <c r="F606" s="149" t="s">
        <v>490</v>
      </c>
      <c r="G606" s="306">
        <v>1866</v>
      </c>
      <c r="H606" s="139">
        <v>1113</v>
      </c>
      <c r="K606" s="418">
        <f t="shared" si="10"/>
        <v>59.646302250803863</v>
      </c>
    </row>
    <row r="607" spans="1:11">
      <c r="C607" s="136"/>
      <c r="D607" s="136" t="s">
        <v>1481</v>
      </c>
      <c r="E607" s="185" t="s">
        <v>487</v>
      </c>
      <c r="F607" s="149" t="s">
        <v>491</v>
      </c>
      <c r="G607" s="306">
        <v>580</v>
      </c>
      <c r="H607" s="139">
        <v>11</v>
      </c>
      <c r="K607" s="418">
        <f t="shared" si="10"/>
        <v>1.896551724137931</v>
      </c>
    </row>
    <row r="608" spans="1:11">
      <c r="C608" s="136"/>
      <c r="D608" s="136" t="s">
        <v>1481</v>
      </c>
      <c r="E608" s="185"/>
      <c r="F608" s="149" t="s">
        <v>492</v>
      </c>
      <c r="G608" s="306">
        <v>13520</v>
      </c>
      <c r="H608" s="139">
        <v>7853</v>
      </c>
      <c r="K608" s="418">
        <f t="shared" si="10"/>
        <v>58.084319526627212</v>
      </c>
    </row>
    <row r="609" spans="1:11">
      <c r="C609" s="136"/>
      <c r="D609" s="136" t="s">
        <v>1481</v>
      </c>
      <c r="E609" s="185" t="s">
        <v>477</v>
      </c>
      <c r="F609" s="149" t="s">
        <v>478</v>
      </c>
      <c r="G609" s="306">
        <v>6820</v>
      </c>
      <c r="H609" s="139">
        <v>3906</v>
      </c>
      <c r="K609" s="418">
        <f t="shared" si="10"/>
        <v>57.272727272727273</v>
      </c>
    </row>
    <row r="610" spans="1:11">
      <c r="C610" s="136" t="s">
        <v>1426</v>
      </c>
      <c r="D610" s="136"/>
      <c r="E610" s="185"/>
      <c r="F610" s="149" t="s">
        <v>193</v>
      </c>
      <c r="G610" s="345">
        <v>5</v>
      </c>
      <c r="H610" s="139"/>
      <c r="K610" s="418">
        <f t="shared" si="10"/>
        <v>0</v>
      </c>
    </row>
    <row r="611" spans="1:11">
      <c r="C611" s="136" t="s">
        <v>1425</v>
      </c>
      <c r="D611" s="136"/>
      <c r="E611" s="185"/>
      <c r="F611" s="149" t="s">
        <v>192</v>
      </c>
      <c r="G611" s="345"/>
      <c r="H611" s="139"/>
      <c r="K611" s="418" t="e">
        <f t="shared" si="10"/>
        <v>#DIV/0!</v>
      </c>
    </row>
    <row r="612" spans="1:11">
      <c r="B612" s="130" t="s">
        <v>195</v>
      </c>
      <c r="C612" s="131"/>
      <c r="D612" s="131"/>
      <c r="E612" s="131"/>
      <c r="F612" s="130"/>
      <c r="G612" s="344">
        <f>SUM(G613:G621)</f>
        <v>24630</v>
      </c>
      <c r="H612" s="344">
        <f>SUM(H613:H621)</f>
        <v>12631</v>
      </c>
      <c r="K612" s="418">
        <f t="shared" si="10"/>
        <v>51.282988225740965</v>
      </c>
    </row>
    <row r="613" spans="1:11">
      <c r="C613" s="136" t="s">
        <v>493</v>
      </c>
      <c r="D613" s="136"/>
      <c r="E613" s="185"/>
      <c r="F613" s="149" t="s">
        <v>1658</v>
      </c>
      <c r="G613" s="306">
        <v>3310</v>
      </c>
      <c r="H613" s="139">
        <v>1569</v>
      </c>
      <c r="K613" s="418">
        <f t="shared" si="10"/>
        <v>47.401812688821757</v>
      </c>
    </row>
    <row r="614" spans="1:11">
      <c r="C614" s="136" t="s">
        <v>494</v>
      </c>
      <c r="D614" s="136"/>
      <c r="E614" s="185"/>
      <c r="F614" s="149" t="s">
        <v>1659</v>
      </c>
      <c r="G614" s="306">
        <v>1610</v>
      </c>
      <c r="H614" s="139">
        <v>58</v>
      </c>
      <c r="K614" s="418">
        <f t="shared" si="10"/>
        <v>3.6024844720496891</v>
      </c>
    </row>
    <row r="615" spans="1:11">
      <c r="C615" s="136" t="s">
        <v>495</v>
      </c>
      <c r="D615" s="136"/>
      <c r="E615" s="185"/>
      <c r="F615" s="149" t="s">
        <v>496</v>
      </c>
      <c r="G615" s="306"/>
      <c r="H615" s="139"/>
      <c r="K615" s="418" t="e">
        <f t="shared" si="10"/>
        <v>#DIV/0!</v>
      </c>
    </row>
    <row r="616" spans="1:11">
      <c r="C616" s="136" t="s">
        <v>497</v>
      </c>
      <c r="D616" s="136"/>
      <c r="E616" s="185"/>
      <c r="F616" s="149" t="s">
        <v>498</v>
      </c>
      <c r="G616" s="306">
        <v>170</v>
      </c>
      <c r="H616" s="139">
        <v>65</v>
      </c>
      <c r="K616" s="418">
        <f t="shared" si="10"/>
        <v>38.235294117647058</v>
      </c>
    </row>
    <row r="617" spans="1:11" ht="26.4">
      <c r="C617" s="136" t="s">
        <v>316</v>
      </c>
      <c r="D617" s="136"/>
      <c r="E617" s="185"/>
      <c r="F617" s="149" t="s">
        <v>1538</v>
      </c>
      <c r="G617" s="306">
        <v>350</v>
      </c>
      <c r="H617" s="139">
        <v>140</v>
      </c>
      <c r="K617" s="418">
        <f t="shared" si="10"/>
        <v>40</v>
      </c>
    </row>
    <row r="618" spans="1:11">
      <c r="C618" s="136" t="s">
        <v>317</v>
      </c>
      <c r="D618" s="136"/>
      <c r="E618" s="185"/>
      <c r="F618" s="149" t="s">
        <v>1614</v>
      </c>
      <c r="G618" s="306">
        <v>230</v>
      </c>
      <c r="H618" s="139">
        <v>113</v>
      </c>
      <c r="K618" s="418">
        <f t="shared" si="10"/>
        <v>49.130434782608695</v>
      </c>
    </row>
    <row r="619" spans="1:11" ht="26.4">
      <c r="C619" s="136" t="s">
        <v>318</v>
      </c>
      <c r="D619" s="136"/>
      <c r="E619" s="185"/>
      <c r="F619" s="149" t="s">
        <v>1615</v>
      </c>
      <c r="G619" s="306">
        <v>18645</v>
      </c>
      <c r="H619" s="139">
        <v>10550</v>
      </c>
      <c r="K619" s="418">
        <f t="shared" si="10"/>
        <v>56.583534459640653</v>
      </c>
    </row>
    <row r="620" spans="1:11">
      <c r="C620" s="136" t="s">
        <v>499</v>
      </c>
      <c r="D620" s="136"/>
      <c r="E620" s="185"/>
      <c r="F620" s="149" t="s">
        <v>1560</v>
      </c>
      <c r="G620" s="306">
        <v>315</v>
      </c>
      <c r="H620" s="139">
        <v>136</v>
      </c>
      <c r="K620" s="418">
        <f t="shared" si="10"/>
        <v>43.174603174603178</v>
      </c>
    </row>
    <row r="621" spans="1:11">
      <c r="C621" s="136" t="s">
        <v>500</v>
      </c>
      <c r="D621" s="136"/>
      <c r="E621" s="185"/>
      <c r="F621" s="149" t="s">
        <v>1616</v>
      </c>
      <c r="G621" s="306"/>
      <c r="H621" s="139"/>
      <c r="K621" s="418" t="e">
        <f t="shared" si="10"/>
        <v>#DIV/0!</v>
      </c>
    </row>
    <row r="622" spans="1:11">
      <c r="B622" s="130" t="s">
        <v>1382</v>
      </c>
      <c r="C622" s="131"/>
      <c r="D622" s="131"/>
      <c r="E622" s="131"/>
      <c r="F622" s="130"/>
      <c r="G622" s="311">
        <v>23470</v>
      </c>
      <c r="H622" s="130">
        <v>13054</v>
      </c>
      <c r="K622" s="418">
        <f t="shared" si="10"/>
        <v>55.61994034938219</v>
      </c>
    </row>
    <row r="623" spans="1:11">
      <c r="G623" s="337"/>
      <c r="H623" s="142"/>
      <c r="K623" s="418" t="e">
        <f t="shared" si="10"/>
        <v>#DIV/0!</v>
      </c>
    </row>
    <row r="624" spans="1:11">
      <c r="A624" s="124" t="s">
        <v>1415</v>
      </c>
      <c r="B624" s="124"/>
      <c r="C624" s="127"/>
      <c r="D624" s="127"/>
      <c r="E624" s="127"/>
      <c r="F624" s="147"/>
      <c r="G624" s="127"/>
      <c r="H624" s="146"/>
      <c r="K624" s="418" t="e">
        <f t="shared" si="10"/>
        <v>#DIV/0!</v>
      </c>
    </row>
    <row r="625" spans="2:11">
      <c r="B625" s="130" t="s">
        <v>474</v>
      </c>
      <c r="C625" s="131"/>
      <c r="D625" s="131"/>
      <c r="E625" s="131"/>
      <c r="F625" s="130"/>
      <c r="G625" s="344">
        <f>G626+G632+G633+G634+G635</f>
        <v>26876</v>
      </c>
      <c r="H625" s="344">
        <f>H626+H632+H633+H634+H635</f>
        <v>14054</v>
      </c>
      <c r="K625" s="418">
        <f t="shared" si="10"/>
        <v>52.292007739246912</v>
      </c>
    </row>
    <row r="626" spans="2:11">
      <c r="C626" s="159" t="s">
        <v>1482</v>
      </c>
      <c r="D626" s="162"/>
      <c r="E626" s="162"/>
      <c r="F626" s="148" t="s">
        <v>505</v>
      </c>
      <c r="G626" s="307">
        <f>SUM(G627:G631)</f>
        <v>26876</v>
      </c>
      <c r="H626" s="137">
        <f>SUM(H627:H631)</f>
        <v>14054</v>
      </c>
      <c r="K626" s="418">
        <f t="shared" si="10"/>
        <v>52.292007739246912</v>
      </c>
    </row>
    <row r="627" spans="2:11" ht="79.2">
      <c r="C627" s="136"/>
      <c r="D627" s="136" t="s">
        <v>1482</v>
      </c>
      <c r="E627" s="185" t="s">
        <v>487</v>
      </c>
      <c r="F627" s="149" t="s">
        <v>502</v>
      </c>
      <c r="G627" s="306">
        <v>20</v>
      </c>
      <c r="H627" s="139"/>
      <c r="I627" s="233" t="s">
        <v>529</v>
      </c>
      <c r="K627" s="418">
        <f t="shared" si="10"/>
        <v>0</v>
      </c>
    </row>
    <row r="628" spans="2:11" ht="26.4">
      <c r="C628" s="136"/>
      <c r="D628" s="136" t="s">
        <v>1482</v>
      </c>
      <c r="E628" s="185" t="s">
        <v>487</v>
      </c>
      <c r="F628" s="149" t="s">
        <v>503</v>
      </c>
      <c r="G628" s="306">
        <v>1866</v>
      </c>
      <c r="H628" s="306">
        <v>1100</v>
      </c>
      <c r="K628" s="418">
        <f t="shared" si="10"/>
        <v>58.949624866023576</v>
      </c>
    </row>
    <row r="629" spans="2:11" ht="26.4">
      <c r="C629" s="136"/>
      <c r="D629" s="136" t="s">
        <v>1482</v>
      </c>
      <c r="E629" s="185" t="s">
        <v>487</v>
      </c>
      <c r="F629" s="149" t="s">
        <v>504</v>
      </c>
      <c r="G629" s="306">
        <v>10</v>
      </c>
      <c r="H629" s="306">
        <v>4</v>
      </c>
      <c r="K629" s="418">
        <f t="shared" si="10"/>
        <v>40</v>
      </c>
    </row>
    <row r="630" spans="2:11">
      <c r="C630" s="136"/>
      <c r="D630" s="136" t="s">
        <v>1482</v>
      </c>
      <c r="E630" s="185"/>
      <c r="F630" s="149" t="s">
        <v>505</v>
      </c>
      <c r="G630" s="306">
        <v>15820</v>
      </c>
      <c r="H630" s="306">
        <v>8775</v>
      </c>
      <c r="K630" s="418">
        <f t="shared" si="10"/>
        <v>55.4677623261694</v>
      </c>
    </row>
    <row r="631" spans="2:11">
      <c r="C631" s="136"/>
      <c r="D631" s="136" t="s">
        <v>1482</v>
      </c>
      <c r="E631" s="185" t="s">
        <v>477</v>
      </c>
      <c r="F631" s="149" t="s">
        <v>478</v>
      </c>
      <c r="G631" s="306">
        <v>9160</v>
      </c>
      <c r="H631" s="306">
        <v>4175</v>
      </c>
      <c r="K631" s="418">
        <f t="shared" si="10"/>
        <v>45.578602620087338</v>
      </c>
    </row>
    <row r="632" spans="2:11">
      <c r="C632" s="136" t="s">
        <v>1426</v>
      </c>
      <c r="D632" s="136"/>
      <c r="E632" s="185"/>
      <c r="F632" s="149" t="s">
        <v>193</v>
      </c>
      <c r="G632" s="306"/>
      <c r="H632" s="306"/>
      <c r="K632" s="418" t="e">
        <f t="shared" si="10"/>
        <v>#DIV/0!</v>
      </c>
    </row>
    <row r="633" spans="2:11">
      <c r="C633" s="136" t="s">
        <v>1483</v>
      </c>
      <c r="D633" s="136"/>
      <c r="E633" s="185"/>
      <c r="F633" s="149" t="s">
        <v>506</v>
      </c>
      <c r="G633" s="306"/>
      <c r="H633" s="139"/>
      <c r="K633" s="418" t="e">
        <f t="shared" si="10"/>
        <v>#DIV/0!</v>
      </c>
    </row>
    <row r="634" spans="2:11">
      <c r="C634" s="136" t="s">
        <v>1425</v>
      </c>
      <c r="D634" s="136"/>
      <c r="E634" s="185"/>
      <c r="F634" s="149" t="s">
        <v>192</v>
      </c>
      <c r="G634" s="306"/>
      <c r="H634" s="139"/>
      <c r="K634" s="418" t="e">
        <f t="shared" si="10"/>
        <v>#DIV/0!</v>
      </c>
    </row>
    <row r="635" spans="2:11" ht="26.4">
      <c r="C635" s="136" t="s">
        <v>1484</v>
      </c>
      <c r="D635" s="136"/>
      <c r="E635" s="185"/>
      <c r="F635" s="149" t="s">
        <v>1619</v>
      </c>
      <c r="G635" s="306"/>
      <c r="H635" s="139"/>
      <c r="K635" s="418" t="e">
        <f t="shared" si="10"/>
        <v>#DIV/0!</v>
      </c>
    </row>
    <row r="636" spans="2:11">
      <c r="B636" s="130" t="s">
        <v>507</v>
      </c>
      <c r="C636" s="131"/>
      <c r="D636" s="131"/>
      <c r="E636" s="131"/>
      <c r="F636" s="130"/>
      <c r="G636" s="344">
        <f>SUM(G637:G657)</f>
        <v>380909</v>
      </c>
      <c r="H636" s="344">
        <f>SUM(H637:H657)</f>
        <v>179163</v>
      </c>
      <c r="K636" s="418">
        <f t="shared" si="10"/>
        <v>47.035643683924505</v>
      </c>
    </row>
    <row r="637" spans="2:11">
      <c r="C637" s="161" t="s">
        <v>1485</v>
      </c>
      <c r="D637" s="136"/>
      <c r="E637" s="185"/>
      <c r="F637" s="149" t="s">
        <v>508</v>
      </c>
      <c r="G637" s="306">
        <v>990</v>
      </c>
      <c r="H637" s="139">
        <v>518</v>
      </c>
      <c r="K637" s="418">
        <f t="shared" si="10"/>
        <v>52.323232323232325</v>
      </c>
    </row>
    <row r="638" spans="2:11">
      <c r="C638" s="161" t="s">
        <v>1486</v>
      </c>
      <c r="D638" s="136"/>
      <c r="E638" s="185"/>
      <c r="F638" s="149" t="s">
        <v>509</v>
      </c>
      <c r="G638" s="306">
        <v>33775</v>
      </c>
      <c r="H638" s="139">
        <v>17665</v>
      </c>
      <c r="K638" s="418">
        <f t="shared" si="10"/>
        <v>52.301998519615097</v>
      </c>
    </row>
    <row r="639" spans="2:11">
      <c r="C639" s="161" t="s">
        <v>1487</v>
      </c>
      <c r="D639" s="136"/>
      <c r="E639" s="185"/>
      <c r="F639" s="149" t="s">
        <v>510</v>
      </c>
      <c r="G639" s="306">
        <v>4545</v>
      </c>
      <c r="H639" s="139">
        <v>833</v>
      </c>
      <c r="K639" s="418">
        <f t="shared" si="10"/>
        <v>18.327832783278328</v>
      </c>
    </row>
    <row r="640" spans="2:11">
      <c r="C640" s="161" t="s">
        <v>1488</v>
      </c>
      <c r="D640" s="136"/>
      <c r="E640" s="185"/>
      <c r="F640" s="149" t="s">
        <v>511</v>
      </c>
      <c r="G640" s="306">
        <v>11900</v>
      </c>
      <c r="H640" s="139">
        <v>5487</v>
      </c>
      <c r="K640" s="418">
        <f t="shared" si="10"/>
        <v>46.109243697478988</v>
      </c>
    </row>
    <row r="641" spans="3:11">
      <c r="C641" s="161" t="s">
        <v>1489</v>
      </c>
      <c r="D641" s="136"/>
      <c r="E641" s="185"/>
      <c r="F641" s="149" t="s">
        <v>512</v>
      </c>
      <c r="G641" s="306">
        <v>18585</v>
      </c>
      <c r="H641" s="139">
        <v>9536</v>
      </c>
      <c r="K641" s="418">
        <f t="shared" si="10"/>
        <v>51.310196394942153</v>
      </c>
    </row>
    <row r="642" spans="3:11">
      <c r="C642" s="161" t="s">
        <v>1490</v>
      </c>
      <c r="D642" s="136"/>
      <c r="E642" s="185"/>
      <c r="F642" s="149" t="s">
        <v>1582</v>
      </c>
      <c r="G642" s="306"/>
      <c r="H642" s="139"/>
      <c r="K642" s="418" t="e">
        <f t="shared" si="10"/>
        <v>#DIV/0!</v>
      </c>
    </row>
    <row r="643" spans="3:11">
      <c r="C643" s="161" t="s">
        <v>1491</v>
      </c>
      <c r="D643" s="136"/>
      <c r="E643" s="185"/>
      <c r="F643" s="149" t="s">
        <v>513</v>
      </c>
      <c r="G643" s="306">
        <v>32190</v>
      </c>
      <c r="H643" s="139">
        <v>17475</v>
      </c>
      <c r="K643" s="418">
        <f t="shared" ref="K643:K706" si="11">+H643/G643*100</f>
        <v>54.287045666356015</v>
      </c>
    </row>
    <row r="644" spans="3:11">
      <c r="C644" s="161" t="s">
        <v>514</v>
      </c>
      <c r="D644" s="136"/>
      <c r="E644" s="185"/>
      <c r="F644" s="149" t="s">
        <v>1581</v>
      </c>
      <c r="G644" s="306">
        <v>50</v>
      </c>
      <c r="H644" s="139">
        <v>35</v>
      </c>
      <c r="K644" s="418">
        <f t="shared" si="11"/>
        <v>70</v>
      </c>
    </row>
    <row r="645" spans="3:11">
      <c r="C645" s="161" t="s">
        <v>515</v>
      </c>
      <c r="D645" s="136"/>
      <c r="E645" s="185"/>
      <c r="F645" s="149" t="s">
        <v>1561</v>
      </c>
      <c r="G645" s="306">
        <v>5590</v>
      </c>
      <c r="H645" s="139">
        <v>1555</v>
      </c>
      <c r="K645" s="418">
        <f t="shared" si="11"/>
        <v>27.817531305903398</v>
      </c>
    </row>
    <row r="646" spans="3:11">
      <c r="C646" s="161" t="s">
        <v>1492</v>
      </c>
      <c r="D646" s="136"/>
      <c r="E646" s="185"/>
      <c r="F646" s="149" t="s">
        <v>516</v>
      </c>
      <c r="G646" s="306">
        <v>959</v>
      </c>
      <c r="H646" s="139">
        <v>193</v>
      </c>
      <c r="K646" s="418">
        <f t="shared" si="11"/>
        <v>20.125130344108445</v>
      </c>
    </row>
    <row r="647" spans="3:11">
      <c r="C647" s="161" t="s">
        <v>517</v>
      </c>
      <c r="D647" s="136"/>
      <c r="E647" s="185"/>
      <c r="F647" s="149" t="s">
        <v>518</v>
      </c>
      <c r="G647" s="306">
        <v>211615</v>
      </c>
      <c r="H647" s="139">
        <v>94418</v>
      </c>
      <c r="K647" s="418">
        <f t="shared" si="11"/>
        <v>44.617820097819155</v>
      </c>
    </row>
    <row r="648" spans="3:11">
      <c r="C648" s="136" t="s">
        <v>1493</v>
      </c>
      <c r="D648" s="136"/>
      <c r="E648" s="185"/>
      <c r="F648" s="149" t="s">
        <v>519</v>
      </c>
      <c r="G648" s="306"/>
      <c r="H648" s="139"/>
      <c r="K648" s="418" t="e">
        <f t="shared" si="11"/>
        <v>#DIV/0!</v>
      </c>
    </row>
    <row r="649" spans="3:11">
      <c r="C649" s="161" t="s">
        <v>520</v>
      </c>
      <c r="D649" s="136"/>
      <c r="E649" s="185"/>
      <c r="F649" s="149" t="s">
        <v>521</v>
      </c>
      <c r="G649" s="306">
        <v>11700</v>
      </c>
      <c r="H649" s="139">
        <v>5663</v>
      </c>
      <c r="K649" s="418">
        <f t="shared" si="11"/>
        <v>48.401709401709404</v>
      </c>
    </row>
    <row r="650" spans="3:11">
      <c r="C650" s="161" t="s">
        <v>1494</v>
      </c>
      <c r="D650" s="136"/>
      <c r="E650" s="185"/>
      <c r="F650" s="149" t="s">
        <v>1567</v>
      </c>
      <c r="G650" s="306"/>
      <c r="H650" s="139"/>
      <c r="K650" s="418" t="e">
        <f t="shared" si="11"/>
        <v>#DIV/0!</v>
      </c>
    </row>
    <row r="651" spans="3:11">
      <c r="C651" s="161" t="s">
        <v>1495</v>
      </c>
      <c r="D651" s="136"/>
      <c r="E651" s="185"/>
      <c r="F651" s="149" t="s">
        <v>522</v>
      </c>
      <c r="G651" s="306"/>
      <c r="H651" s="139"/>
      <c r="K651" s="418" t="e">
        <f t="shared" si="11"/>
        <v>#DIV/0!</v>
      </c>
    </row>
    <row r="652" spans="3:11">
      <c r="C652" s="161" t="s">
        <v>1496</v>
      </c>
      <c r="D652" s="136"/>
      <c r="E652" s="185"/>
      <c r="F652" s="149" t="s">
        <v>1568</v>
      </c>
      <c r="G652" s="306">
        <v>7955</v>
      </c>
      <c r="H652" s="139">
        <v>5303</v>
      </c>
      <c r="K652" s="418">
        <f t="shared" si="11"/>
        <v>66.6624764299183</v>
      </c>
    </row>
    <row r="653" spans="3:11">
      <c r="C653" s="161" t="s">
        <v>1497</v>
      </c>
      <c r="D653" s="136"/>
      <c r="E653" s="185"/>
      <c r="F653" s="149" t="s">
        <v>523</v>
      </c>
      <c r="G653" s="306">
        <v>10</v>
      </c>
      <c r="H653" s="139"/>
      <c r="K653" s="418">
        <f t="shared" si="11"/>
        <v>0</v>
      </c>
    </row>
    <row r="654" spans="3:11">
      <c r="C654" s="161" t="s">
        <v>1498</v>
      </c>
      <c r="D654" s="136"/>
      <c r="E654" s="185"/>
      <c r="F654" s="149" t="s">
        <v>524</v>
      </c>
      <c r="G654" s="306"/>
      <c r="H654" s="139"/>
      <c r="K654" s="418" t="e">
        <f t="shared" si="11"/>
        <v>#DIV/0!</v>
      </c>
    </row>
    <row r="655" spans="3:11">
      <c r="C655" s="161" t="s">
        <v>525</v>
      </c>
      <c r="D655" s="136"/>
      <c r="E655" s="185"/>
      <c r="F655" s="149" t="s">
        <v>526</v>
      </c>
      <c r="G655" s="306">
        <v>22915</v>
      </c>
      <c r="H655" s="139">
        <v>11513</v>
      </c>
      <c r="K655" s="418">
        <f t="shared" si="11"/>
        <v>50.242199432686022</v>
      </c>
    </row>
    <row r="656" spans="3:11">
      <c r="C656" s="161" t="s">
        <v>1499</v>
      </c>
      <c r="D656" s="136"/>
      <c r="E656" s="185"/>
      <c r="F656" s="149" t="s">
        <v>527</v>
      </c>
      <c r="G656" s="306">
        <v>18130</v>
      </c>
      <c r="H656" s="139">
        <v>8969</v>
      </c>
      <c r="K656" s="418">
        <f t="shared" si="11"/>
        <v>49.470490899062327</v>
      </c>
    </row>
    <row r="657" spans="1:11">
      <c r="C657" s="136" t="s">
        <v>201</v>
      </c>
      <c r="D657" s="136"/>
      <c r="E657" s="185"/>
      <c r="F657" s="149" t="s">
        <v>1607</v>
      </c>
      <c r="G657" s="306"/>
      <c r="H657" s="139"/>
      <c r="K657" s="418" t="e">
        <f t="shared" si="11"/>
        <v>#DIV/0!</v>
      </c>
    </row>
    <row r="658" spans="1:11">
      <c r="B658" s="130" t="s">
        <v>528</v>
      </c>
      <c r="C658" s="131"/>
      <c r="D658" s="131"/>
      <c r="E658" s="131"/>
      <c r="F658" s="130"/>
      <c r="G658" s="311">
        <v>8440</v>
      </c>
      <c r="H658" s="130">
        <v>5250</v>
      </c>
      <c r="K658" s="418">
        <f t="shared" si="11"/>
        <v>62.203791469194314</v>
      </c>
    </row>
    <row r="659" spans="1:11">
      <c r="B659" s="130" t="s">
        <v>1382</v>
      </c>
      <c r="C659" s="131"/>
      <c r="D659" s="131"/>
      <c r="E659" s="131"/>
      <c r="F659" s="130"/>
      <c r="G659" s="311">
        <v>133280</v>
      </c>
      <c r="H659" s="130">
        <v>69496</v>
      </c>
      <c r="K659" s="418">
        <f t="shared" si="11"/>
        <v>52.142857142857146</v>
      </c>
    </row>
    <row r="660" spans="1:11">
      <c r="G660" s="337"/>
      <c r="H660" s="142"/>
      <c r="K660" s="418" t="e">
        <f t="shared" si="11"/>
        <v>#DIV/0!</v>
      </c>
    </row>
    <row r="661" spans="1:11">
      <c r="A661" s="124" t="s">
        <v>1416</v>
      </c>
      <c r="B661" s="124"/>
      <c r="C661" s="127"/>
      <c r="D661" s="127"/>
      <c r="E661" s="127"/>
      <c r="F661" s="147"/>
      <c r="G661" s="127"/>
      <c r="H661" s="146"/>
      <c r="K661" s="418" t="e">
        <f t="shared" si="11"/>
        <v>#DIV/0!</v>
      </c>
    </row>
    <row r="662" spans="1:11">
      <c r="B662" s="130" t="s">
        <v>474</v>
      </c>
      <c r="C662" s="131"/>
      <c r="D662" s="131"/>
      <c r="E662" s="131"/>
      <c r="F662" s="130"/>
      <c r="G662" s="344">
        <f>G663+G669+G670</f>
        <v>18593</v>
      </c>
      <c r="H662" s="344">
        <f>H663+H669+H670</f>
        <v>7047</v>
      </c>
      <c r="K662" s="418">
        <f t="shared" si="11"/>
        <v>37.901360727155378</v>
      </c>
    </row>
    <row r="663" spans="1:11">
      <c r="C663" s="159" t="s">
        <v>1500</v>
      </c>
      <c r="D663" s="162"/>
      <c r="E663" s="162"/>
      <c r="F663" s="148" t="s">
        <v>1553</v>
      </c>
      <c r="G663" s="307">
        <f>SUM(G664:G668)</f>
        <v>18593</v>
      </c>
      <c r="H663" s="137">
        <f>SUM(H664:H668)</f>
        <v>7047</v>
      </c>
      <c r="K663" s="418">
        <f t="shared" si="11"/>
        <v>37.901360727155378</v>
      </c>
    </row>
    <row r="664" spans="1:11" ht="39.6">
      <c r="C664" s="136"/>
      <c r="D664" s="136" t="s">
        <v>1500</v>
      </c>
      <c r="E664" s="185" t="s">
        <v>487</v>
      </c>
      <c r="F664" s="149" t="s">
        <v>530</v>
      </c>
      <c r="G664" s="345">
        <v>2</v>
      </c>
      <c r="H664" s="141">
        <v>1</v>
      </c>
      <c r="I664" s="142" t="s">
        <v>545</v>
      </c>
      <c r="K664" s="418">
        <f t="shared" si="11"/>
        <v>50</v>
      </c>
    </row>
    <row r="665" spans="1:11">
      <c r="C665" s="136"/>
      <c r="D665" s="136" t="s">
        <v>1500</v>
      </c>
      <c r="E665" s="185" t="s">
        <v>487</v>
      </c>
      <c r="F665" s="149" t="s">
        <v>531</v>
      </c>
      <c r="G665" s="306">
        <v>5</v>
      </c>
      <c r="H665" s="139">
        <v>1</v>
      </c>
      <c r="K665" s="418">
        <f t="shared" si="11"/>
        <v>20</v>
      </c>
    </row>
    <row r="666" spans="1:11" ht="26.4">
      <c r="C666" s="136"/>
      <c r="D666" s="136" t="s">
        <v>1500</v>
      </c>
      <c r="E666" s="185" t="s">
        <v>487</v>
      </c>
      <c r="F666" s="149" t="s">
        <v>532</v>
      </c>
      <c r="G666" s="306">
        <v>1866</v>
      </c>
      <c r="H666" s="139">
        <v>1123</v>
      </c>
      <c r="K666" s="418">
        <f t="shared" si="11"/>
        <v>60.182207931404072</v>
      </c>
    </row>
    <row r="667" spans="1:11">
      <c r="C667" s="136"/>
      <c r="D667" s="136" t="s">
        <v>1500</v>
      </c>
      <c r="E667" s="185"/>
      <c r="F667" s="149" t="s">
        <v>533</v>
      </c>
      <c r="G667" s="306">
        <v>13125</v>
      </c>
      <c r="H667" s="139">
        <v>5163</v>
      </c>
      <c r="K667" s="418">
        <f t="shared" si="11"/>
        <v>39.337142857142858</v>
      </c>
    </row>
    <row r="668" spans="1:11">
      <c r="C668" s="136"/>
      <c r="D668" s="136" t="s">
        <v>1500</v>
      </c>
      <c r="E668" s="185" t="s">
        <v>477</v>
      </c>
      <c r="F668" s="149" t="s">
        <v>478</v>
      </c>
      <c r="G668" s="306">
        <v>3595</v>
      </c>
      <c r="H668" s="139">
        <v>759</v>
      </c>
      <c r="K668" s="418">
        <f t="shared" si="11"/>
        <v>21.112656467315716</v>
      </c>
    </row>
    <row r="669" spans="1:11">
      <c r="C669" s="136" t="s">
        <v>1426</v>
      </c>
      <c r="D669" s="136"/>
      <c r="E669" s="185"/>
      <c r="F669" s="149" t="s">
        <v>193</v>
      </c>
      <c r="G669" s="306"/>
      <c r="H669" s="139"/>
      <c r="K669" s="418" t="e">
        <f t="shared" si="11"/>
        <v>#DIV/0!</v>
      </c>
    </row>
    <row r="670" spans="1:11">
      <c r="C670" s="136" t="s">
        <v>1425</v>
      </c>
      <c r="D670" s="136"/>
      <c r="E670" s="185"/>
      <c r="F670" s="149" t="s">
        <v>192</v>
      </c>
      <c r="G670" s="306"/>
      <c r="H670" s="139"/>
      <c r="K670" s="418" t="e">
        <f t="shared" si="11"/>
        <v>#DIV/0!</v>
      </c>
    </row>
    <row r="671" spans="1:11">
      <c r="B671" s="130" t="s">
        <v>195</v>
      </c>
      <c r="C671" s="131"/>
      <c r="D671" s="131"/>
      <c r="E671" s="131"/>
      <c r="F671" s="130"/>
      <c r="G671" s="344">
        <f>SUM(G672:G679)</f>
        <v>12200</v>
      </c>
      <c r="H671" s="344">
        <f>SUM(H672:H679)</f>
        <v>5132</v>
      </c>
      <c r="K671" s="418">
        <f t="shared" si="11"/>
        <v>42.065573770491802</v>
      </c>
    </row>
    <row r="672" spans="1:11">
      <c r="C672" s="136" t="s">
        <v>534</v>
      </c>
      <c r="D672" s="136"/>
      <c r="E672" s="185"/>
      <c r="F672" s="149" t="s">
        <v>535</v>
      </c>
      <c r="G672" s="306">
        <v>3775</v>
      </c>
      <c r="H672" s="306">
        <v>1437</v>
      </c>
      <c r="K672" s="418">
        <f t="shared" si="11"/>
        <v>38.066225165562912</v>
      </c>
    </row>
    <row r="673" spans="1:11">
      <c r="C673" s="136" t="s">
        <v>536</v>
      </c>
      <c r="D673" s="136"/>
      <c r="E673" s="185"/>
      <c r="F673" s="149" t="s">
        <v>537</v>
      </c>
      <c r="G673" s="306"/>
      <c r="H673" s="306"/>
      <c r="K673" s="418" t="e">
        <f t="shared" si="11"/>
        <v>#DIV/0!</v>
      </c>
    </row>
    <row r="674" spans="1:11">
      <c r="C674" s="136" t="s">
        <v>538</v>
      </c>
      <c r="D674" s="136"/>
      <c r="E674" s="185"/>
      <c r="F674" s="149" t="s">
        <v>539</v>
      </c>
      <c r="G674" s="306">
        <v>350</v>
      </c>
      <c r="H674" s="306">
        <v>165</v>
      </c>
      <c r="K674" s="418">
        <f t="shared" si="11"/>
        <v>47.142857142857139</v>
      </c>
    </row>
    <row r="675" spans="1:11" ht="26.4">
      <c r="C675" s="136" t="s">
        <v>540</v>
      </c>
      <c r="D675" s="136"/>
      <c r="E675" s="185"/>
      <c r="F675" s="149" t="s">
        <v>1539</v>
      </c>
      <c r="G675" s="306">
        <v>4200</v>
      </c>
      <c r="H675" s="306">
        <v>1763</v>
      </c>
      <c r="K675" s="418">
        <f t="shared" si="11"/>
        <v>41.976190476190482</v>
      </c>
    </row>
    <row r="676" spans="1:11" ht="26.4">
      <c r="C676" s="136" t="s">
        <v>541</v>
      </c>
      <c r="D676" s="136"/>
      <c r="E676" s="185"/>
      <c r="F676" s="149" t="s">
        <v>1540</v>
      </c>
      <c r="G676" s="306">
        <v>15</v>
      </c>
      <c r="H676" s="306">
        <v>6</v>
      </c>
      <c r="K676" s="418">
        <f t="shared" si="11"/>
        <v>40</v>
      </c>
    </row>
    <row r="677" spans="1:11">
      <c r="C677" s="136" t="s">
        <v>542</v>
      </c>
      <c r="D677" s="136"/>
      <c r="E677" s="185"/>
      <c r="F677" s="149" t="s">
        <v>315</v>
      </c>
      <c r="G677" s="306">
        <v>3710</v>
      </c>
      <c r="H677" s="306">
        <v>1724</v>
      </c>
      <c r="K677" s="418">
        <f t="shared" si="11"/>
        <v>46.469002695417785</v>
      </c>
    </row>
    <row r="678" spans="1:11" ht="26.4">
      <c r="C678" s="136" t="s">
        <v>543</v>
      </c>
      <c r="D678" s="136"/>
      <c r="E678" s="185"/>
      <c r="F678" s="149" t="s">
        <v>1617</v>
      </c>
      <c r="G678" s="306">
        <v>140</v>
      </c>
      <c r="H678" s="306">
        <v>33</v>
      </c>
      <c r="K678" s="418">
        <f t="shared" si="11"/>
        <v>23.571428571428569</v>
      </c>
    </row>
    <row r="679" spans="1:11" ht="26.4">
      <c r="C679" s="136" t="s">
        <v>544</v>
      </c>
      <c r="D679" s="136"/>
      <c r="E679" s="185"/>
      <c r="F679" s="149" t="s">
        <v>1541</v>
      </c>
      <c r="G679" s="306">
        <v>10</v>
      </c>
      <c r="H679" s="306">
        <v>4</v>
      </c>
      <c r="K679" s="418">
        <f t="shared" si="11"/>
        <v>40</v>
      </c>
    </row>
    <row r="680" spans="1:11">
      <c r="B680" s="130" t="s">
        <v>1382</v>
      </c>
      <c r="C680" s="131"/>
      <c r="D680" s="131"/>
      <c r="E680" s="131"/>
      <c r="F680" s="130"/>
      <c r="G680" s="311">
        <v>18145</v>
      </c>
      <c r="H680" s="311">
        <v>7099</v>
      </c>
      <c r="K680" s="418">
        <f t="shared" si="11"/>
        <v>39.123725544227064</v>
      </c>
    </row>
    <row r="681" spans="1:11">
      <c r="G681" s="337"/>
      <c r="H681" s="142"/>
      <c r="K681" s="418" t="e">
        <f t="shared" si="11"/>
        <v>#DIV/0!</v>
      </c>
    </row>
    <row r="682" spans="1:11">
      <c r="A682" s="124" t="s">
        <v>1417</v>
      </c>
      <c r="B682" s="124"/>
      <c r="C682" s="127"/>
      <c r="D682" s="127"/>
      <c r="E682" s="127"/>
      <c r="F682" s="147"/>
      <c r="G682" s="127"/>
      <c r="H682" s="146"/>
      <c r="K682" s="418" t="e">
        <f t="shared" si="11"/>
        <v>#DIV/0!</v>
      </c>
    </row>
    <row r="683" spans="1:11">
      <c r="B683" s="130" t="s">
        <v>308</v>
      </c>
      <c r="C683" s="131"/>
      <c r="D683" s="131"/>
      <c r="E683" s="131"/>
      <c r="F683" s="130"/>
      <c r="G683" s="344">
        <f>G684+G687+G688+G689</f>
        <v>6230</v>
      </c>
      <c r="H683" s="344">
        <f>H684+H687+H688+H689</f>
        <v>2626</v>
      </c>
      <c r="K683" s="418">
        <f t="shared" si="11"/>
        <v>42.150882825040128</v>
      </c>
    </row>
    <row r="684" spans="1:11">
      <c r="C684" s="159" t="s">
        <v>1501</v>
      </c>
      <c r="D684" s="162"/>
      <c r="E684" s="162"/>
      <c r="F684" s="162" t="s">
        <v>1600</v>
      </c>
      <c r="G684" s="340">
        <f>SUM(G685:G686)</f>
        <v>6230</v>
      </c>
      <c r="H684" s="148">
        <f>SUM(H685:H686)</f>
        <v>2626</v>
      </c>
      <c r="K684" s="418">
        <f t="shared" si="11"/>
        <v>42.150882825040128</v>
      </c>
    </row>
    <row r="685" spans="1:11">
      <c r="C685" s="136"/>
      <c r="D685" s="136" t="s">
        <v>1501</v>
      </c>
      <c r="E685" s="185"/>
      <c r="F685" s="149" t="s">
        <v>546</v>
      </c>
      <c r="G685" s="306">
        <v>4000</v>
      </c>
      <c r="H685" s="306">
        <v>1847</v>
      </c>
      <c r="K685" s="418">
        <f t="shared" si="11"/>
        <v>46.174999999999997</v>
      </c>
    </row>
    <row r="686" spans="1:11">
      <c r="C686" s="136"/>
      <c r="D686" s="136" t="s">
        <v>1501</v>
      </c>
      <c r="E686" s="185" t="s">
        <v>477</v>
      </c>
      <c r="F686" s="149" t="s">
        <v>547</v>
      </c>
      <c r="G686" s="306">
        <v>2230</v>
      </c>
      <c r="H686" s="306">
        <v>779</v>
      </c>
      <c r="K686" s="418">
        <f t="shared" si="11"/>
        <v>34.932735426008968</v>
      </c>
    </row>
    <row r="687" spans="1:11">
      <c r="C687" s="136" t="s">
        <v>548</v>
      </c>
      <c r="D687" s="136"/>
      <c r="E687" s="185"/>
      <c r="F687" s="149" t="s">
        <v>1671</v>
      </c>
      <c r="G687" s="306"/>
      <c r="H687" s="139"/>
      <c r="K687" s="418" t="e">
        <f t="shared" si="11"/>
        <v>#DIV/0!</v>
      </c>
    </row>
    <row r="688" spans="1:11">
      <c r="C688" s="136" t="s">
        <v>1426</v>
      </c>
      <c r="D688" s="136"/>
      <c r="E688" s="185"/>
      <c r="F688" s="149" t="s">
        <v>193</v>
      </c>
      <c r="G688" s="306"/>
      <c r="H688" s="139"/>
      <c r="K688" s="418" t="e">
        <f t="shared" si="11"/>
        <v>#DIV/0!</v>
      </c>
    </row>
    <row r="689" spans="1:11">
      <c r="C689" s="136" t="s">
        <v>1425</v>
      </c>
      <c r="D689" s="136"/>
      <c r="E689" s="185"/>
      <c r="F689" s="149" t="s">
        <v>192</v>
      </c>
      <c r="G689" s="306"/>
      <c r="H689" s="139"/>
      <c r="K689" s="418" t="e">
        <f t="shared" si="11"/>
        <v>#DIV/0!</v>
      </c>
    </row>
    <row r="690" spans="1:11">
      <c r="B690" s="130" t="s">
        <v>195</v>
      </c>
      <c r="C690" s="131"/>
      <c r="D690" s="131"/>
      <c r="E690" s="131"/>
      <c r="F690" s="130"/>
      <c r="G690" s="344">
        <f>SUM(G691:G694)</f>
        <v>3670</v>
      </c>
      <c r="H690" s="344">
        <f>SUM(H691:H694)</f>
        <v>1742</v>
      </c>
      <c r="K690" s="418">
        <f t="shared" si="11"/>
        <v>47.465940054495917</v>
      </c>
    </row>
    <row r="691" spans="1:11">
      <c r="C691" s="136" t="s">
        <v>549</v>
      </c>
      <c r="D691" s="136"/>
      <c r="E691" s="185"/>
      <c r="F691" s="149" t="s">
        <v>216</v>
      </c>
      <c r="G691" s="306">
        <v>1030</v>
      </c>
      <c r="H691" s="306">
        <v>700</v>
      </c>
      <c r="K691" s="418">
        <f t="shared" si="11"/>
        <v>67.961165048543691</v>
      </c>
    </row>
    <row r="692" spans="1:11">
      <c r="C692" s="136" t="s">
        <v>550</v>
      </c>
      <c r="D692" s="136"/>
      <c r="E692" s="185"/>
      <c r="F692" s="149" t="s">
        <v>217</v>
      </c>
      <c r="G692" s="306">
        <v>2635</v>
      </c>
      <c r="H692" s="306">
        <v>1042</v>
      </c>
      <c r="K692" s="418">
        <f t="shared" si="11"/>
        <v>39.544592030360533</v>
      </c>
    </row>
    <row r="693" spans="1:11">
      <c r="C693" s="136" t="s">
        <v>551</v>
      </c>
      <c r="D693" s="136"/>
      <c r="E693" s="185"/>
      <c r="F693" s="149" t="s">
        <v>219</v>
      </c>
      <c r="G693" s="306">
        <v>5</v>
      </c>
      <c r="H693" s="306"/>
      <c r="K693" s="418">
        <f t="shared" si="11"/>
        <v>0</v>
      </c>
    </row>
    <row r="694" spans="1:11">
      <c r="C694" s="136" t="s">
        <v>201</v>
      </c>
      <c r="D694" s="136"/>
      <c r="E694" s="185"/>
      <c r="F694" s="149" t="s">
        <v>1607</v>
      </c>
      <c r="G694" s="306"/>
      <c r="H694" s="139"/>
      <c r="K694" s="418" t="e">
        <f t="shared" si="11"/>
        <v>#DIV/0!</v>
      </c>
    </row>
    <row r="695" spans="1:11">
      <c r="B695" s="130" t="s">
        <v>226</v>
      </c>
      <c r="C695" s="131"/>
      <c r="D695" s="131"/>
      <c r="E695" s="131"/>
      <c r="F695" s="130"/>
      <c r="G695" s="344">
        <f>G696+G697</f>
        <v>65</v>
      </c>
      <c r="H695" s="344">
        <f>H696+H697</f>
        <v>27</v>
      </c>
      <c r="K695" s="418">
        <f t="shared" si="11"/>
        <v>41.53846153846154</v>
      </c>
    </row>
    <row r="696" spans="1:11">
      <c r="C696" s="136" t="s">
        <v>1434</v>
      </c>
      <c r="D696" s="136"/>
      <c r="E696" s="136"/>
      <c r="F696" s="139" t="s">
        <v>312</v>
      </c>
      <c r="G696" s="306">
        <v>30</v>
      </c>
      <c r="H696" s="306">
        <v>9</v>
      </c>
      <c r="K696" s="418">
        <f t="shared" si="11"/>
        <v>30</v>
      </c>
    </row>
    <row r="697" spans="1:11">
      <c r="C697" s="136" t="s">
        <v>1429</v>
      </c>
      <c r="D697" s="136"/>
      <c r="E697" s="136"/>
      <c r="F697" s="139" t="s">
        <v>206</v>
      </c>
      <c r="G697" s="306">
        <v>35</v>
      </c>
      <c r="H697" s="306">
        <v>18</v>
      </c>
      <c r="K697" s="418">
        <f t="shared" si="11"/>
        <v>51.428571428571423</v>
      </c>
    </row>
    <row r="698" spans="1:11">
      <c r="B698" s="130" t="s">
        <v>1382</v>
      </c>
      <c r="C698" s="131"/>
      <c r="D698" s="131"/>
      <c r="E698" s="131"/>
      <c r="F698" s="130"/>
      <c r="G698" s="311">
        <v>9280</v>
      </c>
      <c r="H698" s="311">
        <v>4032</v>
      </c>
      <c r="K698" s="418">
        <f t="shared" si="11"/>
        <v>43.448275862068961</v>
      </c>
    </row>
    <row r="699" spans="1:11">
      <c r="B699" s="130"/>
      <c r="C699" s="131"/>
      <c r="D699" s="131"/>
      <c r="E699" s="131"/>
      <c r="F699" s="130"/>
      <c r="G699" s="131"/>
      <c r="H699" s="130"/>
      <c r="K699" s="418" t="e">
        <f t="shared" si="11"/>
        <v>#DIV/0!</v>
      </c>
    </row>
    <row r="700" spans="1:11">
      <c r="A700" s="124" t="s">
        <v>1418</v>
      </c>
      <c r="B700" s="124"/>
      <c r="C700" s="127"/>
      <c r="D700" s="127"/>
      <c r="E700" s="127"/>
      <c r="F700" s="147"/>
      <c r="G700" s="127"/>
      <c r="H700" s="146"/>
      <c r="K700" s="418" t="e">
        <f t="shared" si="11"/>
        <v>#DIV/0!</v>
      </c>
    </row>
    <row r="701" spans="1:11">
      <c r="B701" s="130" t="s">
        <v>308</v>
      </c>
      <c r="C701" s="131"/>
      <c r="D701" s="131"/>
      <c r="E701" s="131"/>
      <c r="F701" s="130"/>
      <c r="G701" s="370">
        <f>G702+G705+G706+G707</f>
        <v>0</v>
      </c>
      <c r="H701" s="370">
        <f>H702+H705+H706+H707</f>
        <v>0</v>
      </c>
      <c r="K701" s="418" t="e">
        <f t="shared" si="11"/>
        <v>#DIV/0!</v>
      </c>
    </row>
    <row r="702" spans="1:11">
      <c r="C702" s="159" t="s">
        <v>1502</v>
      </c>
      <c r="D702" s="162"/>
      <c r="E702" s="162"/>
      <c r="F702" s="162" t="s">
        <v>1689</v>
      </c>
      <c r="G702" s="307">
        <f>SUM(G703:G704)</f>
        <v>0</v>
      </c>
      <c r="H702" s="137">
        <f>SUM(H703:H704)</f>
        <v>0</v>
      </c>
      <c r="K702" s="418" t="e">
        <f t="shared" si="11"/>
        <v>#DIV/0!</v>
      </c>
    </row>
    <row r="703" spans="1:11">
      <c r="C703" s="136"/>
      <c r="D703" s="136" t="s">
        <v>1502</v>
      </c>
      <c r="E703" s="185"/>
      <c r="F703" s="149" t="s">
        <v>552</v>
      </c>
      <c r="G703" s="306"/>
      <c r="H703" s="139"/>
      <c r="K703" s="418" t="e">
        <f t="shared" si="11"/>
        <v>#DIV/0!</v>
      </c>
    </row>
    <row r="704" spans="1:11">
      <c r="C704" s="136"/>
      <c r="D704" s="136" t="s">
        <v>1502</v>
      </c>
      <c r="E704" s="185" t="s">
        <v>477</v>
      </c>
      <c r="F704" s="149" t="s">
        <v>478</v>
      </c>
      <c r="G704" s="306"/>
      <c r="H704" s="139"/>
      <c r="K704" s="418" t="e">
        <f t="shared" si="11"/>
        <v>#DIV/0!</v>
      </c>
    </row>
    <row r="705" spans="1:11">
      <c r="C705" s="136" t="s">
        <v>1503</v>
      </c>
      <c r="D705" s="136"/>
      <c r="E705" s="185"/>
      <c r="F705" s="149" t="s">
        <v>553</v>
      </c>
      <c r="G705" s="306"/>
      <c r="H705" s="139"/>
      <c r="K705" s="418" t="e">
        <f t="shared" si="11"/>
        <v>#DIV/0!</v>
      </c>
    </row>
    <row r="706" spans="1:11">
      <c r="C706" s="136" t="s">
        <v>1425</v>
      </c>
      <c r="D706" s="136"/>
      <c r="E706" s="185"/>
      <c r="F706" s="149" t="s">
        <v>192</v>
      </c>
      <c r="G706" s="306"/>
      <c r="H706" s="139"/>
      <c r="K706" s="418" t="e">
        <f t="shared" si="11"/>
        <v>#DIV/0!</v>
      </c>
    </row>
    <row r="707" spans="1:11">
      <c r="C707" s="136" t="s">
        <v>1426</v>
      </c>
      <c r="D707" s="136"/>
      <c r="E707" s="185"/>
      <c r="F707" s="149" t="s">
        <v>193</v>
      </c>
      <c r="G707" s="306"/>
      <c r="H707" s="139"/>
      <c r="K707" s="418" t="e">
        <f t="shared" ref="K707:K770" si="12">+H707/G707*100</f>
        <v>#DIV/0!</v>
      </c>
    </row>
    <row r="708" spans="1:11">
      <c r="B708" s="130" t="s">
        <v>195</v>
      </c>
      <c r="C708" s="131"/>
      <c r="D708" s="131"/>
      <c r="E708" s="131"/>
      <c r="F708" s="130"/>
      <c r="G708" s="308">
        <f>SUM(G709:G713)</f>
        <v>0</v>
      </c>
      <c r="H708" s="308">
        <f>SUM(H709:H713)</f>
        <v>0</v>
      </c>
      <c r="K708" s="418" t="e">
        <f t="shared" si="12"/>
        <v>#DIV/0!</v>
      </c>
    </row>
    <row r="709" spans="1:11" ht="26.4">
      <c r="C709" s="136" t="s">
        <v>1427</v>
      </c>
      <c r="D709" s="136"/>
      <c r="E709" s="185"/>
      <c r="F709" s="149" t="s">
        <v>1673</v>
      </c>
      <c r="G709" s="306"/>
      <c r="H709" s="139"/>
      <c r="K709" s="418" t="e">
        <f t="shared" si="12"/>
        <v>#DIV/0!</v>
      </c>
    </row>
    <row r="710" spans="1:11" ht="26.4">
      <c r="C710" s="136" t="s">
        <v>198</v>
      </c>
      <c r="D710" s="136"/>
      <c r="E710" s="185"/>
      <c r="F710" s="149" t="s">
        <v>280</v>
      </c>
      <c r="G710" s="306"/>
      <c r="H710" s="139"/>
      <c r="K710" s="418" t="e">
        <f t="shared" si="12"/>
        <v>#DIV/0!</v>
      </c>
    </row>
    <row r="711" spans="1:11">
      <c r="C711" s="136" t="s">
        <v>201</v>
      </c>
      <c r="D711" s="136"/>
      <c r="E711" s="185"/>
      <c r="F711" s="149" t="s">
        <v>1607</v>
      </c>
      <c r="G711" s="306"/>
      <c r="H711" s="139"/>
      <c r="K711" s="418" t="e">
        <f t="shared" si="12"/>
        <v>#DIV/0!</v>
      </c>
    </row>
    <row r="712" spans="1:11">
      <c r="C712" s="136" t="s">
        <v>202</v>
      </c>
      <c r="D712" s="136"/>
      <c r="E712" s="185"/>
      <c r="F712" s="149" t="s">
        <v>203</v>
      </c>
      <c r="G712" s="306"/>
      <c r="H712" s="139"/>
      <c r="K712" s="418" t="e">
        <f t="shared" si="12"/>
        <v>#DIV/0!</v>
      </c>
    </row>
    <row r="713" spans="1:11">
      <c r="C713" s="166" t="s">
        <v>196</v>
      </c>
      <c r="D713" s="136"/>
      <c r="E713" s="185"/>
      <c r="F713" s="194" t="s">
        <v>197</v>
      </c>
      <c r="G713" s="306"/>
      <c r="H713" s="139"/>
      <c r="K713" s="418" t="e">
        <f t="shared" si="12"/>
        <v>#DIV/0!</v>
      </c>
    </row>
    <row r="714" spans="1:11">
      <c r="B714" s="130" t="s">
        <v>1382</v>
      </c>
      <c r="C714" s="131"/>
      <c r="D714" s="131"/>
      <c r="E714" s="131"/>
      <c r="F714" s="130"/>
      <c r="G714" s="131"/>
      <c r="H714" s="130"/>
      <c r="K714" s="418" t="e">
        <f t="shared" si="12"/>
        <v>#DIV/0!</v>
      </c>
    </row>
    <row r="715" spans="1:11">
      <c r="B715" s="130"/>
      <c r="C715" s="131"/>
      <c r="D715" s="131"/>
      <c r="E715" s="131"/>
      <c r="F715" s="130"/>
      <c r="G715" s="131"/>
      <c r="H715" s="130"/>
      <c r="K715" s="418" t="e">
        <f t="shared" si="12"/>
        <v>#DIV/0!</v>
      </c>
    </row>
    <row r="716" spans="1:11">
      <c r="A716" s="127" t="s">
        <v>1419</v>
      </c>
      <c r="B716" s="127"/>
      <c r="C716" s="127"/>
      <c r="D716" s="127"/>
      <c r="E716" s="127"/>
      <c r="F716" s="147"/>
      <c r="G716" s="127"/>
      <c r="H716" s="146"/>
      <c r="K716" s="418" t="e">
        <f t="shared" si="12"/>
        <v>#DIV/0!</v>
      </c>
    </row>
    <row r="717" spans="1:11">
      <c r="B717" s="130" t="s">
        <v>554</v>
      </c>
      <c r="C717" s="131"/>
      <c r="D717" s="131"/>
      <c r="E717" s="131"/>
      <c r="F717" s="130"/>
      <c r="G717" s="131"/>
      <c r="H717" s="130"/>
      <c r="K717" s="418" t="e">
        <f t="shared" si="12"/>
        <v>#DIV/0!</v>
      </c>
    </row>
    <row r="718" spans="1:11">
      <c r="B718" s="130" t="s">
        <v>555</v>
      </c>
      <c r="C718" s="131"/>
      <c r="D718" s="131"/>
      <c r="E718" s="131"/>
      <c r="F718" s="130"/>
      <c r="G718" s="344">
        <f>SUM(G719:G724)</f>
        <v>25493</v>
      </c>
      <c r="H718" s="344">
        <f>SUM(H719:H724)</f>
        <v>10778</v>
      </c>
      <c r="K718" s="418">
        <f t="shared" si="12"/>
        <v>42.278272466951712</v>
      </c>
    </row>
    <row r="719" spans="1:11">
      <c r="C719" s="181" t="s">
        <v>556</v>
      </c>
      <c r="D719" s="136"/>
      <c r="E719" s="136"/>
      <c r="F719" s="224" t="s">
        <v>1563</v>
      </c>
      <c r="G719" s="371">
        <v>1841</v>
      </c>
      <c r="H719" s="371">
        <v>92</v>
      </c>
      <c r="I719" s="123" t="s">
        <v>1765</v>
      </c>
      <c r="K719" s="418">
        <f t="shared" si="12"/>
        <v>4.9972840847365561</v>
      </c>
    </row>
    <row r="720" spans="1:11">
      <c r="C720" s="136" t="s">
        <v>557</v>
      </c>
      <c r="D720" s="136"/>
      <c r="E720" s="136"/>
      <c r="F720" s="224" t="s">
        <v>1691</v>
      </c>
      <c r="G720" s="345">
        <v>4652</v>
      </c>
      <c r="H720" s="378">
        <v>2054</v>
      </c>
      <c r="I720" s="123" t="s">
        <v>1766</v>
      </c>
      <c r="K720" s="418">
        <f t="shared" si="12"/>
        <v>44.153052450558903</v>
      </c>
    </row>
    <row r="721" spans="2:13" ht="52.8">
      <c r="C721" s="136" t="s">
        <v>558</v>
      </c>
      <c r="D721" s="136"/>
      <c r="E721" s="136" t="s">
        <v>1532</v>
      </c>
      <c r="F721" s="224" t="s">
        <v>582</v>
      </c>
      <c r="G721" s="345">
        <v>14000</v>
      </c>
      <c r="H721" s="420">
        <v>6478</v>
      </c>
      <c r="I721" s="234" t="s">
        <v>559</v>
      </c>
      <c r="K721" s="418">
        <f t="shared" si="12"/>
        <v>46.271428571428572</v>
      </c>
      <c r="M721">
        <f>+H721+H741</f>
        <v>7533</v>
      </c>
    </row>
    <row r="722" spans="2:13">
      <c r="C722" s="136" t="s">
        <v>1504</v>
      </c>
      <c r="D722" s="136"/>
      <c r="E722" s="136"/>
      <c r="F722" s="155" t="s">
        <v>1620</v>
      </c>
      <c r="G722" s="345">
        <v>2000</v>
      </c>
      <c r="H722" s="345">
        <v>1060</v>
      </c>
      <c r="K722" s="418">
        <f t="shared" si="12"/>
        <v>53</v>
      </c>
    </row>
    <row r="723" spans="2:13">
      <c r="C723" s="136" t="s">
        <v>1505</v>
      </c>
      <c r="D723" s="136"/>
      <c r="E723" s="136"/>
      <c r="F723" s="155" t="s">
        <v>1799</v>
      </c>
      <c r="G723" s="345">
        <v>1500</v>
      </c>
      <c r="H723" s="345">
        <v>750</v>
      </c>
      <c r="K723" s="418">
        <f t="shared" si="12"/>
        <v>50</v>
      </c>
    </row>
    <row r="724" spans="2:13">
      <c r="C724" s="136" t="s">
        <v>1506</v>
      </c>
      <c r="D724" s="136"/>
      <c r="E724" s="136"/>
      <c r="F724" s="155" t="s">
        <v>1564</v>
      </c>
      <c r="G724" s="345">
        <v>1500</v>
      </c>
      <c r="H724" s="345">
        <v>344</v>
      </c>
      <c r="K724" s="418">
        <f t="shared" si="12"/>
        <v>22.933333333333334</v>
      </c>
    </row>
    <row r="725" spans="2:13">
      <c r="B725" s="130" t="s">
        <v>560</v>
      </c>
      <c r="C725" s="131"/>
      <c r="D725" s="131"/>
      <c r="E725" s="131"/>
      <c r="F725" s="130"/>
      <c r="G725" s="304">
        <f>G726</f>
        <v>10000</v>
      </c>
      <c r="H725" s="304">
        <f>H726</f>
        <v>3576</v>
      </c>
      <c r="K725" s="418">
        <f t="shared" si="12"/>
        <v>35.76</v>
      </c>
    </row>
    <row r="726" spans="2:13">
      <c r="C726" s="136" t="s">
        <v>561</v>
      </c>
      <c r="D726" s="136"/>
      <c r="E726" s="136"/>
      <c r="F726" s="155" t="s">
        <v>562</v>
      </c>
      <c r="G726" s="345">
        <v>10000</v>
      </c>
      <c r="H726" s="345">
        <v>3576</v>
      </c>
      <c r="K726" s="418">
        <f t="shared" si="12"/>
        <v>35.76</v>
      </c>
    </row>
    <row r="727" spans="2:13">
      <c r="B727" s="130" t="s">
        <v>563</v>
      </c>
      <c r="C727" s="131"/>
      <c r="D727" s="131"/>
      <c r="E727" s="131"/>
      <c r="F727" s="130"/>
      <c r="G727" s="304">
        <f>G728+G729</f>
        <v>12500</v>
      </c>
      <c r="H727" s="304">
        <f>H728+H729</f>
        <v>5053</v>
      </c>
      <c r="K727" s="418">
        <f t="shared" si="12"/>
        <v>40.423999999999999</v>
      </c>
    </row>
    <row r="728" spans="2:13">
      <c r="C728" s="136" t="s">
        <v>564</v>
      </c>
      <c r="D728" s="136"/>
      <c r="E728" s="136"/>
      <c r="F728" s="224" t="s">
        <v>565</v>
      </c>
      <c r="G728" s="345">
        <v>12000</v>
      </c>
      <c r="H728" s="345">
        <v>4929</v>
      </c>
      <c r="K728" s="418">
        <f t="shared" si="12"/>
        <v>41.075000000000003</v>
      </c>
    </row>
    <row r="729" spans="2:13">
      <c r="C729" s="136" t="s">
        <v>566</v>
      </c>
      <c r="D729" s="136"/>
      <c r="E729" s="136"/>
      <c r="F729" s="149" t="s">
        <v>1622</v>
      </c>
      <c r="G729" s="371">
        <v>500</v>
      </c>
      <c r="H729" s="153">
        <v>124</v>
      </c>
      <c r="K729" s="418">
        <f t="shared" si="12"/>
        <v>24.8</v>
      </c>
      <c r="L729" s="123"/>
    </row>
    <row r="730" spans="2:13">
      <c r="B730" s="130" t="s">
        <v>567</v>
      </c>
      <c r="C730" s="131"/>
      <c r="D730" s="131"/>
      <c r="E730" s="131"/>
      <c r="F730" s="130"/>
      <c r="G730" s="304">
        <f>G731</f>
        <v>6000</v>
      </c>
      <c r="H730" s="304">
        <f>H731</f>
        <v>1731</v>
      </c>
      <c r="K730" s="418">
        <f t="shared" si="12"/>
        <v>28.849999999999998</v>
      </c>
    </row>
    <row r="731" spans="2:13">
      <c r="C731" s="136" t="s">
        <v>568</v>
      </c>
      <c r="D731" s="136"/>
      <c r="E731" s="136"/>
      <c r="F731" s="155" t="s">
        <v>569</v>
      </c>
      <c r="G731" s="345">
        <v>6000</v>
      </c>
      <c r="H731" s="141">
        <v>1731</v>
      </c>
      <c r="K731" s="418">
        <f t="shared" si="12"/>
        <v>28.849999999999998</v>
      </c>
    </row>
    <row r="732" spans="2:13">
      <c r="B732" s="130" t="s">
        <v>323</v>
      </c>
      <c r="C732" s="131"/>
      <c r="D732" s="131"/>
      <c r="E732" s="131"/>
      <c r="F732" s="130"/>
      <c r="G732" s="344">
        <f>SUM(G733:G738)</f>
        <v>14060</v>
      </c>
      <c r="H732" s="344">
        <f>SUM(H733:H738)</f>
        <v>6763</v>
      </c>
      <c r="K732" s="418">
        <f t="shared" si="12"/>
        <v>48.100995732574681</v>
      </c>
    </row>
    <row r="733" spans="2:13">
      <c r="C733" s="181" t="s">
        <v>570</v>
      </c>
      <c r="D733" s="136"/>
      <c r="E733" s="136"/>
      <c r="F733" s="224" t="s">
        <v>571</v>
      </c>
      <c r="G733" s="345">
        <v>5000</v>
      </c>
      <c r="H733" s="345">
        <v>1771</v>
      </c>
      <c r="K733" s="418">
        <f t="shared" si="12"/>
        <v>35.42</v>
      </c>
    </row>
    <row r="734" spans="2:13" ht="26.4">
      <c r="C734" s="181" t="s">
        <v>572</v>
      </c>
      <c r="D734" s="136"/>
      <c r="E734" s="136"/>
      <c r="F734" s="224" t="s">
        <v>573</v>
      </c>
      <c r="G734" s="372">
        <v>7500</v>
      </c>
      <c r="H734" s="155">
        <v>4541</v>
      </c>
      <c r="K734" s="418">
        <f t="shared" si="12"/>
        <v>60.546666666666674</v>
      </c>
    </row>
    <row r="735" spans="2:13">
      <c r="C735" s="181" t="s">
        <v>574</v>
      </c>
      <c r="D735" s="136"/>
      <c r="E735" s="136"/>
      <c r="F735" s="224" t="s">
        <v>575</v>
      </c>
      <c r="G735" s="372">
        <v>1200</v>
      </c>
      <c r="H735" s="155">
        <v>325</v>
      </c>
      <c r="K735" s="418">
        <f t="shared" si="12"/>
        <v>27.083333333333332</v>
      </c>
    </row>
    <row r="736" spans="2:13">
      <c r="C736" s="181" t="s">
        <v>576</v>
      </c>
      <c r="D736" s="136"/>
      <c r="E736" s="136"/>
      <c r="F736" s="224" t="s">
        <v>577</v>
      </c>
      <c r="G736" s="372">
        <v>150</v>
      </c>
      <c r="H736" s="155">
        <v>26</v>
      </c>
      <c r="K736" s="418">
        <f t="shared" si="12"/>
        <v>17.333333333333336</v>
      </c>
    </row>
    <row r="737" spans="2:11">
      <c r="C737" s="181" t="s">
        <v>578</v>
      </c>
      <c r="D737" s="136"/>
      <c r="E737" s="136"/>
      <c r="F737" s="224" t="s">
        <v>1621</v>
      </c>
      <c r="G737" s="372">
        <v>200</v>
      </c>
      <c r="H737" s="155">
        <v>93</v>
      </c>
      <c r="K737" s="418">
        <f t="shared" si="12"/>
        <v>46.5</v>
      </c>
    </row>
    <row r="738" spans="2:11">
      <c r="C738" s="181" t="s">
        <v>579</v>
      </c>
      <c r="D738" s="136"/>
      <c r="E738" s="136"/>
      <c r="F738" s="224" t="s">
        <v>1555</v>
      </c>
      <c r="G738" s="372">
        <v>10</v>
      </c>
      <c r="H738" s="155">
        <v>7</v>
      </c>
      <c r="K738" s="418">
        <f t="shared" si="12"/>
        <v>70</v>
      </c>
    </row>
    <row r="739" spans="2:11">
      <c r="B739" s="130" t="s">
        <v>580</v>
      </c>
      <c r="C739" s="131"/>
      <c r="D739" s="131"/>
      <c r="E739" s="131"/>
      <c r="F739" s="130"/>
      <c r="G739" s="311"/>
      <c r="H739" s="130"/>
      <c r="K739" s="418" t="e">
        <f t="shared" si="12"/>
        <v>#DIV/0!</v>
      </c>
    </row>
    <row r="740" spans="2:11">
      <c r="B740" s="130" t="s">
        <v>581</v>
      </c>
      <c r="C740" s="131"/>
      <c r="D740" s="131"/>
      <c r="E740" s="131"/>
      <c r="F740" s="130"/>
      <c r="G740" s="344">
        <f>G741+G742+G743+G744</f>
        <v>11000</v>
      </c>
      <c r="H740" s="344">
        <f>H741+H742+H743+H744</f>
        <v>4965</v>
      </c>
      <c r="K740" s="418">
        <f t="shared" si="12"/>
        <v>45.136363636363633</v>
      </c>
    </row>
    <row r="741" spans="2:11">
      <c r="C741" s="136" t="s">
        <v>558</v>
      </c>
      <c r="D741" s="136"/>
      <c r="E741" s="136"/>
      <c r="F741" s="224" t="s">
        <v>582</v>
      </c>
      <c r="G741" s="371">
        <v>2000</v>
      </c>
      <c r="H741" s="153">
        <v>1055</v>
      </c>
      <c r="K741" s="418">
        <f t="shared" si="12"/>
        <v>52.75</v>
      </c>
    </row>
    <row r="742" spans="2:11">
      <c r="C742" s="136" t="s">
        <v>583</v>
      </c>
      <c r="D742" s="136"/>
      <c r="E742" s="136"/>
      <c r="F742" s="224" t="s">
        <v>584</v>
      </c>
      <c r="G742" s="371">
        <v>4000</v>
      </c>
      <c r="H742" s="153">
        <v>1622</v>
      </c>
      <c r="K742" s="418">
        <f t="shared" si="12"/>
        <v>40.550000000000004</v>
      </c>
    </row>
    <row r="743" spans="2:11">
      <c r="C743" s="136" t="s">
        <v>585</v>
      </c>
      <c r="D743" s="136"/>
      <c r="E743" s="136"/>
      <c r="F743" s="224" t="s">
        <v>586</v>
      </c>
      <c r="G743" s="345">
        <v>4000</v>
      </c>
      <c r="H743" s="141">
        <v>2070</v>
      </c>
      <c r="K743" s="418">
        <f t="shared" si="12"/>
        <v>51.749999999999993</v>
      </c>
    </row>
    <row r="744" spans="2:11">
      <c r="C744" s="136" t="s">
        <v>587</v>
      </c>
      <c r="D744" s="136"/>
      <c r="E744" s="136"/>
      <c r="F744" s="224" t="s">
        <v>588</v>
      </c>
      <c r="G744" s="345">
        <v>1000</v>
      </c>
      <c r="H744" s="141">
        <v>218</v>
      </c>
      <c r="K744" s="418">
        <f t="shared" si="12"/>
        <v>21.8</v>
      </c>
    </row>
    <row r="745" spans="2:11">
      <c r="B745" s="130" t="s">
        <v>589</v>
      </c>
      <c r="C745" s="131"/>
      <c r="D745" s="131"/>
      <c r="E745" s="131"/>
      <c r="F745" s="130"/>
      <c r="G745" s="308">
        <f>G746</f>
        <v>0</v>
      </c>
      <c r="H745" s="308">
        <f>H746</f>
        <v>0</v>
      </c>
      <c r="K745" s="418" t="e">
        <f t="shared" si="12"/>
        <v>#DIV/0!</v>
      </c>
    </row>
    <row r="746" spans="2:11">
      <c r="C746" s="182" t="s">
        <v>1425</v>
      </c>
      <c r="D746" s="136"/>
      <c r="E746" s="136"/>
      <c r="F746" s="225" t="s">
        <v>192</v>
      </c>
      <c r="G746" s="371"/>
      <c r="H746" s="153"/>
      <c r="K746" s="418" t="e">
        <f t="shared" si="12"/>
        <v>#DIV/0!</v>
      </c>
    </row>
    <row r="747" spans="2:11">
      <c r="B747" s="130" t="s">
        <v>1756</v>
      </c>
      <c r="C747" s="131"/>
      <c r="D747" s="131"/>
      <c r="E747" s="131"/>
      <c r="F747" s="130"/>
      <c r="G747" s="304">
        <f>SUM(G748:G777)</f>
        <v>19270</v>
      </c>
      <c r="H747" s="304">
        <f>SUM(H748:H777)</f>
        <v>5994</v>
      </c>
      <c r="K747" s="418">
        <f t="shared" si="12"/>
        <v>31.10534509600415</v>
      </c>
    </row>
    <row r="748" spans="2:11">
      <c r="C748" s="136" t="s">
        <v>590</v>
      </c>
      <c r="D748" s="136"/>
      <c r="E748" s="136"/>
      <c r="F748" s="155" t="s">
        <v>591</v>
      </c>
      <c r="G748" s="371">
        <v>1000</v>
      </c>
      <c r="H748" s="371">
        <v>151</v>
      </c>
      <c r="K748" s="418">
        <f t="shared" si="12"/>
        <v>15.1</v>
      </c>
    </row>
    <row r="749" spans="2:11">
      <c r="C749" s="136" t="s">
        <v>592</v>
      </c>
      <c r="D749" s="136"/>
      <c r="E749" s="136"/>
      <c r="F749" s="224" t="s">
        <v>593</v>
      </c>
      <c r="G749" s="345">
        <v>2500</v>
      </c>
      <c r="H749" s="345">
        <v>901</v>
      </c>
      <c r="K749" s="418">
        <f t="shared" si="12"/>
        <v>36.04</v>
      </c>
    </row>
    <row r="750" spans="2:11">
      <c r="C750" s="136" t="s">
        <v>594</v>
      </c>
      <c r="D750" s="136"/>
      <c r="E750" s="136"/>
      <c r="F750" s="224" t="s">
        <v>595</v>
      </c>
      <c r="G750" s="345">
        <v>150</v>
      </c>
      <c r="H750" s="345">
        <v>17</v>
      </c>
      <c r="K750" s="418">
        <f t="shared" si="12"/>
        <v>11.333333333333332</v>
      </c>
    </row>
    <row r="751" spans="2:11">
      <c r="C751" s="136" t="s">
        <v>596</v>
      </c>
      <c r="D751" s="136"/>
      <c r="E751" s="136"/>
      <c r="F751" s="224" t="s">
        <v>597</v>
      </c>
      <c r="G751" s="345">
        <v>500</v>
      </c>
      <c r="H751" s="345">
        <v>200</v>
      </c>
      <c r="K751" s="418">
        <f t="shared" si="12"/>
        <v>40</v>
      </c>
    </row>
    <row r="752" spans="2:11">
      <c r="C752" s="136" t="s">
        <v>598</v>
      </c>
      <c r="D752" s="136"/>
      <c r="E752" s="136"/>
      <c r="F752" s="224" t="s">
        <v>599</v>
      </c>
      <c r="G752" s="345">
        <v>250</v>
      </c>
      <c r="H752" s="345">
        <v>25</v>
      </c>
      <c r="K752" s="418">
        <f t="shared" si="12"/>
        <v>10</v>
      </c>
    </row>
    <row r="753" spans="3:11">
      <c r="C753" s="136" t="s">
        <v>600</v>
      </c>
      <c r="D753" s="136"/>
      <c r="E753" s="136"/>
      <c r="F753" s="224" t="s">
        <v>601</v>
      </c>
      <c r="G753" s="345">
        <v>3000</v>
      </c>
      <c r="H753" s="345">
        <v>109</v>
      </c>
      <c r="K753" s="418">
        <f t="shared" si="12"/>
        <v>3.6333333333333337</v>
      </c>
    </row>
    <row r="754" spans="3:11">
      <c r="C754" s="136" t="s">
        <v>602</v>
      </c>
      <c r="D754" s="136"/>
      <c r="E754" s="136"/>
      <c r="F754" s="224" t="s">
        <v>603</v>
      </c>
      <c r="G754" s="345">
        <v>500</v>
      </c>
      <c r="H754" s="345">
        <v>2</v>
      </c>
      <c r="K754" s="418">
        <f t="shared" si="12"/>
        <v>0.4</v>
      </c>
    </row>
    <row r="755" spans="3:11">
      <c r="C755" s="136" t="s">
        <v>604</v>
      </c>
      <c r="D755" s="136"/>
      <c r="E755" s="136"/>
      <c r="F755" s="224" t="s">
        <v>605</v>
      </c>
      <c r="G755" s="345">
        <v>25</v>
      </c>
      <c r="H755" s="345">
        <v>2</v>
      </c>
      <c r="K755" s="418">
        <f t="shared" si="12"/>
        <v>8</v>
      </c>
    </row>
    <row r="756" spans="3:11">
      <c r="C756" s="136" t="s">
        <v>606</v>
      </c>
      <c r="D756" s="136"/>
      <c r="E756" s="136"/>
      <c r="F756" s="224" t="s">
        <v>607</v>
      </c>
      <c r="G756" s="345">
        <v>30</v>
      </c>
      <c r="H756" s="345">
        <v>10</v>
      </c>
      <c r="K756" s="418">
        <f t="shared" si="12"/>
        <v>33.333333333333329</v>
      </c>
    </row>
    <row r="757" spans="3:11">
      <c r="C757" s="136" t="s">
        <v>608</v>
      </c>
      <c r="D757" s="136"/>
      <c r="E757" s="136"/>
      <c r="F757" s="224" t="s">
        <v>609</v>
      </c>
      <c r="G757" s="345">
        <v>100</v>
      </c>
      <c r="H757" s="345"/>
      <c r="K757" s="418">
        <f t="shared" si="12"/>
        <v>0</v>
      </c>
    </row>
    <row r="758" spans="3:11">
      <c r="C758" s="136" t="s">
        <v>610</v>
      </c>
      <c r="D758" s="136"/>
      <c r="E758" s="136"/>
      <c r="F758" s="224" t="s">
        <v>611</v>
      </c>
      <c r="G758" s="345"/>
      <c r="H758" s="345"/>
      <c r="K758" s="418" t="e">
        <f t="shared" si="12"/>
        <v>#DIV/0!</v>
      </c>
    </row>
    <row r="759" spans="3:11">
      <c r="C759" s="136" t="s">
        <v>612</v>
      </c>
      <c r="D759" s="136"/>
      <c r="E759" s="136"/>
      <c r="F759" s="224" t="s">
        <v>613</v>
      </c>
      <c r="G759" s="345">
        <v>10</v>
      </c>
      <c r="H759" s="345">
        <v>2</v>
      </c>
      <c r="K759" s="418">
        <f t="shared" si="12"/>
        <v>20</v>
      </c>
    </row>
    <row r="760" spans="3:11">
      <c r="C760" s="136" t="s">
        <v>614</v>
      </c>
      <c r="D760" s="136"/>
      <c r="E760" s="136"/>
      <c r="F760" s="224" t="s">
        <v>615</v>
      </c>
      <c r="G760" s="345">
        <v>50</v>
      </c>
      <c r="H760" s="345">
        <v>51</v>
      </c>
      <c r="K760" s="418">
        <f t="shared" si="12"/>
        <v>102</v>
      </c>
    </row>
    <row r="761" spans="3:11">
      <c r="C761" s="136" t="s">
        <v>616</v>
      </c>
      <c r="D761" s="136"/>
      <c r="E761" s="136"/>
      <c r="F761" s="224" t="s">
        <v>617</v>
      </c>
      <c r="G761" s="345">
        <v>750</v>
      </c>
      <c r="H761" s="345">
        <v>334</v>
      </c>
      <c r="K761" s="418">
        <f t="shared" si="12"/>
        <v>44.533333333333339</v>
      </c>
    </row>
    <row r="762" spans="3:11" ht="26.4">
      <c r="C762" s="136" t="s">
        <v>618</v>
      </c>
      <c r="D762" s="136"/>
      <c r="E762" s="136"/>
      <c r="F762" s="224" t="s">
        <v>1692</v>
      </c>
      <c r="G762" s="345">
        <v>15</v>
      </c>
      <c r="H762" s="345">
        <v>10</v>
      </c>
      <c r="K762" s="418">
        <f t="shared" si="12"/>
        <v>66.666666666666657</v>
      </c>
    </row>
    <row r="763" spans="3:11">
      <c r="C763" s="136" t="s">
        <v>619</v>
      </c>
      <c r="D763" s="136"/>
      <c r="E763" s="136"/>
      <c r="F763" s="224" t="s">
        <v>620</v>
      </c>
      <c r="G763" s="345">
        <v>700</v>
      </c>
      <c r="H763" s="345">
        <v>234</v>
      </c>
      <c r="K763" s="418">
        <f t="shared" si="12"/>
        <v>33.428571428571431</v>
      </c>
    </row>
    <row r="764" spans="3:11">
      <c r="C764" s="136" t="s">
        <v>621</v>
      </c>
      <c r="D764" s="136"/>
      <c r="E764" s="136"/>
      <c r="F764" s="224" t="s">
        <v>622</v>
      </c>
      <c r="G764" s="345">
        <v>320</v>
      </c>
      <c r="H764" s="345">
        <v>84</v>
      </c>
      <c r="K764" s="418">
        <f t="shared" si="12"/>
        <v>26.25</v>
      </c>
    </row>
    <row r="765" spans="3:11">
      <c r="C765" s="136" t="s">
        <v>623</v>
      </c>
      <c r="D765" s="136"/>
      <c r="E765" s="136"/>
      <c r="F765" s="224" t="s">
        <v>624</v>
      </c>
      <c r="G765" s="345">
        <v>2200</v>
      </c>
      <c r="H765" s="345">
        <v>740</v>
      </c>
      <c r="K765" s="418">
        <f t="shared" si="12"/>
        <v>33.636363636363633</v>
      </c>
    </row>
    <row r="766" spans="3:11">
      <c r="C766" s="136" t="s">
        <v>625</v>
      </c>
      <c r="D766" s="136"/>
      <c r="E766" s="136"/>
      <c r="F766" s="224" t="s">
        <v>626</v>
      </c>
      <c r="G766" s="345">
        <v>1800</v>
      </c>
      <c r="H766" s="345">
        <v>802</v>
      </c>
      <c r="K766" s="418">
        <f t="shared" si="12"/>
        <v>44.555555555555557</v>
      </c>
    </row>
    <row r="767" spans="3:11">
      <c r="C767" s="136" t="s">
        <v>627</v>
      </c>
      <c r="D767" s="136"/>
      <c r="E767" s="136"/>
      <c r="F767" s="224" t="s">
        <v>628</v>
      </c>
      <c r="G767" s="345">
        <v>40</v>
      </c>
      <c r="H767" s="345">
        <v>22</v>
      </c>
      <c r="K767" s="418">
        <f t="shared" si="12"/>
        <v>55.000000000000007</v>
      </c>
    </row>
    <row r="768" spans="3:11">
      <c r="C768" s="136" t="s">
        <v>629</v>
      </c>
      <c r="D768" s="136"/>
      <c r="E768" s="136"/>
      <c r="F768" s="224" t="s">
        <v>630</v>
      </c>
      <c r="G768" s="345">
        <v>360</v>
      </c>
      <c r="H768" s="345">
        <v>96</v>
      </c>
      <c r="K768" s="418">
        <f t="shared" si="12"/>
        <v>26.666666666666668</v>
      </c>
    </row>
    <row r="769" spans="2:11">
      <c r="C769" s="136" t="s">
        <v>631</v>
      </c>
      <c r="D769" s="136"/>
      <c r="E769" s="136"/>
      <c r="F769" s="224" t="s">
        <v>632</v>
      </c>
      <c r="G769" s="345">
        <v>250</v>
      </c>
      <c r="H769" s="345">
        <v>78</v>
      </c>
      <c r="K769" s="418">
        <f t="shared" si="12"/>
        <v>31.2</v>
      </c>
    </row>
    <row r="770" spans="2:11">
      <c r="C770" s="136" t="s">
        <v>633</v>
      </c>
      <c r="D770" s="136"/>
      <c r="E770" s="136"/>
      <c r="F770" s="224" t="s">
        <v>634</v>
      </c>
      <c r="G770" s="345"/>
      <c r="H770" s="345"/>
      <c r="K770" s="418" t="e">
        <f t="shared" si="12"/>
        <v>#DIV/0!</v>
      </c>
    </row>
    <row r="771" spans="2:11">
      <c r="C771" s="136" t="s">
        <v>635</v>
      </c>
      <c r="D771" s="136"/>
      <c r="E771" s="136"/>
      <c r="F771" s="224" t="s">
        <v>636</v>
      </c>
      <c r="G771" s="345">
        <v>45</v>
      </c>
      <c r="H771" s="345">
        <v>11</v>
      </c>
      <c r="K771" s="418">
        <f t="shared" ref="K771:K834" si="13">+H771/G771*100</f>
        <v>24.444444444444443</v>
      </c>
    </row>
    <row r="772" spans="2:11">
      <c r="C772" s="136" t="s">
        <v>637</v>
      </c>
      <c r="D772" s="136"/>
      <c r="E772" s="136"/>
      <c r="F772" s="224" t="s">
        <v>638</v>
      </c>
      <c r="G772" s="345">
        <v>805</v>
      </c>
      <c r="H772" s="345">
        <v>214</v>
      </c>
      <c r="K772" s="418">
        <f t="shared" si="13"/>
        <v>26.583850931677016</v>
      </c>
    </row>
    <row r="773" spans="2:11">
      <c r="C773" s="136" t="s">
        <v>639</v>
      </c>
      <c r="D773" s="136"/>
      <c r="E773" s="136"/>
      <c r="F773" s="224" t="s">
        <v>640</v>
      </c>
      <c r="G773" s="345">
        <v>3210</v>
      </c>
      <c r="H773" s="345">
        <v>1597</v>
      </c>
      <c r="K773" s="418">
        <f t="shared" si="13"/>
        <v>49.750778816199379</v>
      </c>
    </row>
    <row r="774" spans="2:11">
      <c r="C774" s="136" t="s">
        <v>641</v>
      </c>
      <c r="D774" s="136"/>
      <c r="E774" s="136"/>
      <c r="F774" s="224" t="s">
        <v>642</v>
      </c>
      <c r="G774" s="345">
        <v>660</v>
      </c>
      <c r="H774" s="345">
        <v>302</v>
      </c>
      <c r="K774" s="418">
        <f t="shared" si="13"/>
        <v>45.757575757575758</v>
      </c>
    </row>
    <row r="775" spans="2:11">
      <c r="C775" s="136" t="s">
        <v>643</v>
      </c>
      <c r="D775" s="136"/>
      <c r="E775" s="136"/>
      <c r="F775" s="224" t="s">
        <v>644</v>
      </c>
      <c r="G775" s="345"/>
      <c r="H775" s="141"/>
      <c r="K775" s="418" t="e">
        <f t="shared" si="13"/>
        <v>#DIV/0!</v>
      </c>
    </row>
    <row r="776" spans="2:11">
      <c r="C776" s="136" t="s">
        <v>645</v>
      </c>
      <c r="D776" s="136"/>
      <c r="E776" s="136"/>
      <c r="F776" s="224" t="s">
        <v>646</v>
      </c>
      <c r="G776" s="345"/>
      <c r="H776" s="141"/>
      <c r="K776" s="418" t="e">
        <f t="shared" si="13"/>
        <v>#DIV/0!</v>
      </c>
    </row>
    <row r="777" spans="2:11">
      <c r="C777" s="136" t="s">
        <v>647</v>
      </c>
      <c r="D777" s="136"/>
      <c r="E777" s="136"/>
      <c r="F777" s="224" t="s">
        <v>648</v>
      </c>
      <c r="G777" s="345"/>
      <c r="H777" s="141"/>
      <c r="K777" s="418" t="e">
        <f t="shared" si="13"/>
        <v>#DIV/0!</v>
      </c>
    </row>
    <row r="778" spans="2:11">
      <c r="B778" s="130" t="s">
        <v>649</v>
      </c>
      <c r="C778" s="131"/>
      <c r="D778" s="131"/>
      <c r="E778" s="131"/>
      <c r="F778" s="130"/>
      <c r="G778" s="304">
        <f>SUM(G779:G786)</f>
        <v>8100</v>
      </c>
      <c r="H778" s="304">
        <f>SUM(H779:H786)</f>
        <v>4836</v>
      </c>
      <c r="K778" s="418">
        <f t="shared" si="13"/>
        <v>59.703703703703702</v>
      </c>
    </row>
    <row r="779" spans="2:11">
      <c r="C779" s="136" t="s">
        <v>650</v>
      </c>
      <c r="D779" s="136"/>
      <c r="E779" s="136"/>
      <c r="F779" s="224" t="s">
        <v>651</v>
      </c>
      <c r="G779" s="345">
        <v>180</v>
      </c>
      <c r="H779" s="345">
        <v>49</v>
      </c>
      <c r="K779" s="418">
        <f t="shared" si="13"/>
        <v>27.222222222222221</v>
      </c>
    </row>
    <row r="780" spans="2:11">
      <c r="C780" s="136" t="s">
        <v>652</v>
      </c>
      <c r="D780" s="136"/>
      <c r="E780" s="136"/>
      <c r="F780" s="224" t="s">
        <v>653</v>
      </c>
      <c r="G780" s="345">
        <v>700</v>
      </c>
      <c r="H780" s="345">
        <v>443</v>
      </c>
      <c r="K780" s="418">
        <f t="shared" si="13"/>
        <v>63.285714285714292</v>
      </c>
    </row>
    <row r="781" spans="2:11">
      <c r="C781" s="136" t="s">
        <v>654</v>
      </c>
      <c r="D781" s="136"/>
      <c r="E781" s="136"/>
      <c r="F781" s="224" t="s">
        <v>655</v>
      </c>
      <c r="G781" s="345">
        <v>50</v>
      </c>
      <c r="H781" s="345">
        <v>17</v>
      </c>
      <c r="K781" s="418">
        <f t="shared" si="13"/>
        <v>34</v>
      </c>
    </row>
    <row r="782" spans="2:11">
      <c r="C782" s="136" t="s">
        <v>656</v>
      </c>
      <c r="D782" s="136"/>
      <c r="E782" s="136"/>
      <c r="F782" s="224" t="s">
        <v>657</v>
      </c>
      <c r="G782" s="345">
        <v>1210</v>
      </c>
      <c r="H782" s="345">
        <v>611</v>
      </c>
      <c r="K782" s="418">
        <f t="shared" si="13"/>
        <v>50.495867768595041</v>
      </c>
    </row>
    <row r="783" spans="2:11">
      <c r="C783" s="136" t="s">
        <v>658</v>
      </c>
      <c r="D783" s="136"/>
      <c r="E783" s="136"/>
      <c r="F783" s="224" t="s">
        <v>659</v>
      </c>
      <c r="G783" s="345">
        <v>1300</v>
      </c>
      <c r="H783" s="345">
        <v>721</v>
      </c>
      <c r="K783" s="418">
        <f t="shared" si="13"/>
        <v>55.46153846153846</v>
      </c>
    </row>
    <row r="784" spans="2:11">
      <c r="C784" s="136" t="s">
        <v>660</v>
      </c>
      <c r="D784" s="136"/>
      <c r="E784" s="136"/>
      <c r="F784" s="224" t="s">
        <v>661</v>
      </c>
      <c r="G784" s="345">
        <v>10</v>
      </c>
      <c r="H784" s="345">
        <v>3</v>
      </c>
      <c r="K784" s="418">
        <f t="shared" si="13"/>
        <v>30</v>
      </c>
    </row>
    <row r="785" spans="2:11">
      <c r="C785" s="136" t="s">
        <v>662</v>
      </c>
      <c r="D785" s="136"/>
      <c r="E785" s="136"/>
      <c r="F785" s="224" t="s">
        <v>663</v>
      </c>
      <c r="G785" s="345">
        <v>4600</v>
      </c>
      <c r="H785" s="345">
        <v>2949</v>
      </c>
      <c r="K785" s="418">
        <f t="shared" si="13"/>
        <v>64.108695652173907</v>
      </c>
    </row>
    <row r="786" spans="2:11">
      <c r="C786" s="136" t="s">
        <v>664</v>
      </c>
      <c r="D786" s="136"/>
      <c r="E786" s="136"/>
      <c r="F786" s="224" t="s">
        <v>665</v>
      </c>
      <c r="G786" s="345">
        <v>50</v>
      </c>
      <c r="H786" s="345">
        <v>43</v>
      </c>
      <c r="K786" s="418">
        <f t="shared" si="13"/>
        <v>86</v>
      </c>
    </row>
    <row r="787" spans="2:11">
      <c r="B787" s="130" t="s">
        <v>666</v>
      </c>
      <c r="C787" s="131"/>
      <c r="D787" s="131"/>
      <c r="E787" s="131"/>
      <c r="F787" s="130"/>
      <c r="G787" s="304">
        <f>SUM(G788:G791)</f>
        <v>6615</v>
      </c>
      <c r="H787" s="304">
        <f>SUM(H788:H791)</f>
        <v>2802</v>
      </c>
      <c r="K787" s="418">
        <f t="shared" si="13"/>
        <v>42.358276643990926</v>
      </c>
    </row>
    <row r="788" spans="2:11">
      <c r="C788" s="136" t="s">
        <v>667</v>
      </c>
      <c r="D788" s="136"/>
      <c r="E788" s="136"/>
      <c r="F788" s="155" t="s">
        <v>668</v>
      </c>
      <c r="G788" s="345">
        <v>3100</v>
      </c>
      <c r="H788" s="345">
        <v>1454</v>
      </c>
      <c r="K788" s="418">
        <f t="shared" si="13"/>
        <v>46.903225806451616</v>
      </c>
    </row>
    <row r="789" spans="2:11">
      <c r="C789" s="136" t="s">
        <v>669</v>
      </c>
      <c r="D789" s="136"/>
      <c r="E789" s="136"/>
      <c r="F789" s="155" t="s">
        <v>670</v>
      </c>
      <c r="G789" s="345">
        <v>3500</v>
      </c>
      <c r="H789" s="345">
        <v>1139</v>
      </c>
      <c r="K789" s="418">
        <f t="shared" si="13"/>
        <v>32.542857142857144</v>
      </c>
    </row>
    <row r="790" spans="2:11">
      <c r="C790" s="136" t="s">
        <v>671</v>
      </c>
      <c r="D790" s="136"/>
      <c r="E790" s="136"/>
      <c r="F790" s="155" t="s">
        <v>672</v>
      </c>
      <c r="G790" s="345">
        <v>10</v>
      </c>
      <c r="H790" s="345">
        <v>206</v>
      </c>
      <c r="K790" s="418">
        <f t="shared" si="13"/>
        <v>2060</v>
      </c>
    </row>
    <row r="791" spans="2:11">
      <c r="C791" s="136" t="s">
        <v>673</v>
      </c>
      <c r="D791" s="136"/>
      <c r="E791" s="136"/>
      <c r="F791" s="155" t="s">
        <v>674</v>
      </c>
      <c r="G791" s="345">
        <v>5</v>
      </c>
      <c r="H791" s="345">
        <v>3</v>
      </c>
      <c r="K791" s="418">
        <f t="shared" si="13"/>
        <v>60</v>
      </c>
    </row>
    <row r="792" spans="2:11">
      <c r="B792" s="130" t="s">
        <v>675</v>
      </c>
      <c r="C792" s="131"/>
      <c r="D792" s="131"/>
      <c r="E792" s="131"/>
      <c r="F792" s="130"/>
      <c r="G792" s="304">
        <f>SUM(G793:G816)</f>
        <v>6131</v>
      </c>
      <c r="H792" s="304">
        <f>SUM(H793:H816)</f>
        <v>2950</v>
      </c>
      <c r="K792" s="418">
        <f t="shared" si="13"/>
        <v>48.116131136845539</v>
      </c>
    </row>
    <row r="793" spans="2:11">
      <c r="C793" s="136" t="s">
        <v>676</v>
      </c>
      <c r="D793" s="136"/>
      <c r="E793" s="136"/>
      <c r="F793" s="224" t="s">
        <v>677</v>
      </c>
      <c r="G793" s="345">
        <v>3050</v>
      </c>
      <c r="H793" s="345">
        <v>1457</v>
      </c>
      <c r="K793" s="418">
        <f t="shared" si="13"/>
        <v>47.770491803278688</v>
      </c>
    </row>
    <row r="794" spans="2:11">
      <c r="C794" s="136" t="s">
        <v>678</v>
      </c>
      <c r="D794" s="136"/>
      <c r="E794" s="136"/>
      <c r="F794" s="224" t="s">
        <v>679</v>
      </c>
      <c r="G794" s="345">
        <v>350</v>
      </c>
      <c r="H794" s="345">
        <v>96</v>
      </c>
      <c r="K794" s="418">
        <f t="shared" si="13"/>
        <v>27.428571428571431</v>
      </c>
    </row>
    <row r="795" spans="2:11">
      <c r="C795" s="136" t="s">
        <v>680</v>
      </c>
      <c r="D795" s="136"/>
      <c r="E795" s="136"/>
      <c r="F795" s="224" t="s">
        <v>1694</v>
      </c>
      <c r="G795" s="345">
        <v>70</v>
      </c>
      <c r="H795" s="345">
        <v>6</v>
      </c>
      <c r="K795" s="418">
        <f t="shared" si="13"/>
        <v>8.5714285714285712</v>
      </c>
    </row>
    <row r="796" spans="2:11">
      <c r="C796" s="136" t="s">
        <v>681</v>
      </c>
      <c r="D796" s="136"/>
      <c r="E796" s="136"/>
      <c r="F796" s="224" t="s">
        <v>1695</v>
      </c>
      <c r="G796" s="345">
        <v>100</v>
      </c>
      <c r="H796" s="345">
        <v>53</v>
      </c>
      <c r="K796" s="418">
        <f t="shared" si="13"/>
        <v>53</v>
      </c>
    </row>
    <row r="797" spans="2:11">
      <c r="C797" s="136" t="s">
        <v>682</v>
      </c>
      <c r="D797" s="136"/>
      <c r="E797" s="136"/>
      <c r="F797" s="224" t="s">
        <v>1696</v>
      </c>
      <c r="G797" s="345"/>
      <c r="H797" s="345"/>
      <c r="K797" s="418" t="e">
        <f t="shared" si="13"/>
        <v>#DIV/0!</v>
      </c>
    </row>
    <row r="798" spans="2:11">
      <c r="C798" s="136" t="s">
        <v>683</v>
      </c>
      <c r="D798" s="136"/>
      <c r="E798" s="136"/>
      <c r="F798" s="224" t="s">
        <v>1697</v>
      </c>
      <c r="G798" s="345">
        <v>15</v>
      </c>
      <c r="H798" s="345">
        <v>1</v>
      </c>
      <c r="K798" s="418">
        <f t="shared" si="13"/>
        <v>6.666666666666667</v>
      </c>
    </row>
    <row r="799" spans="2:11">
      <c r="C799" s="136" t="s">
        <v>684</v>
      </c>
      <c r="D799" s="136"/>
      <c r="E799" s="136"/>
      <c r="F799" s="224" t="s">
        <v>1565</v>
      </c>
      <c r="G799" s="345">
        <v>2200</v>
      </c>
      <c r="H799" s="345">
        <v>1173</v>
      </c>
      <c r="K799" s="418">
        <f t="shared" si="13"/>
        <v>53.31818181818182</v>
      </c>
    </row>
    <row r="800" spans="2:11">
      <c r="C800" s="136" t="s">
        <v>685</v>
      </c>
      <c r="D800" s="136"/>
      <c r="E800" s="136"/>
      <c r="F800" s="224" t="s">
        <v>1623</v>
      </c>
      <c r="G800" s="345">
        <v>150</v>
      </c>
      <c r="H800" s="345">
        <v>53</v>
      </c>
      <c r="K800" s="418">
        <f t="shared" si="13"/>
        <v>35.333333333333336</v>
      </c>
    </row>
    <row r="801" spans="3:11">
      <c r="C801" s="136" t="s">
        <v>686</v>
      </c>
      <c r="D801" s="136"/>
      <c r="E801" s="136"/>
      <c r="F801" s="224" t="s">
        <v>687</v>
      </c>
      <c r="G801" s="345"/>
      <c r="H801" s="345"/>
      <c r="K801" s="418" t="e">
        <f t="shared" si="13"/>
        <v>#DIV/0!</v>
      </c>
    </row>
    <row r="802" spans="3:11">
      <c r="C802" s="136" t="s">
        <v>688</v>
      </c>
      <c r="D802" s="136"/>
      <c r="E802" s="136"/>
      <c r="F802" s="224" t="s">
        <v>689</v>
      </c>
      <c r="G802" s="345">
        <v>80</v>
      </c>
      <c r="H802" s="345">
        <v>31</v>
      </c>
      <c r="K802" s="418">
        <f t="shared" si="13"/>
        <v>38.75</v>
      </c>
    </row>
    <row r="803" spans="3:11">
      <c r="C803" s="136" t="s">
        <v>690</v>
      </c>
      <c r="D803" s="136"/>
      <c r="E803" s="136"/>
      <c r="F803" s="224" t="s">
        <v>691</v>
      </c>
      <c r="G803" s="345">
        <v>60</v>
      </c>
      <c r="H803" s="345">
        <v>10</v>
      </c>
      <c r="K803" s="418">
        <f t="shared" si="13"/>
        <v>16.666666666666664</v>
      </c>
    </row>
    <row r="804" spans="3:11">
      <c r="C804" s="136" t="s">
        <v>692</v>
      </c>
      <c r="D804" s="136"/>
      <c r="E804" s="136"/>
      <c r="F804" s="224" t="s">
        <v>693</v>
      </c>
      <c r="G804" s="345">
        <v>10</v>
      </c>
      <c r="H804" s="345">
        <v>65</v>
      </c>
      <c r="K804" s="418">
        <f t="shared" si="13"/>
        <v>650</v>
      </c>
    </row>
    <row r="805" spans="3:11">
      <c r="C805" s="136" t="s">
        <v>694</v>
      </c>
      <c r="D805" s="136"/>
      <c r="E805" s="136"/>
      <c r="F805" s="224" t="s">
        <v>1624</v>
      </c>
      <c r="G805" s="345">
        <v>1</v>
      </c>
      <c r="H805" s="345"/>
      <c r="K805" s="418">
        <f t="shared" si="13"/>
        <v>0</v>
      </c>
    </row>
    <row r="806" spans="3:11">
      <c r="C806" s="136" t="s">
        <v>695</v>
      </c>
      <c r="D806" s="136"/>
      <c r="E806" s="136"/>
      <c r="F806" s="224" t="s">
        <v>696</v>
      </c>
      <c r="G806" s="345"/>
      <c r="H806" s="345"/>
      <c r="K806" s="418" t="e">
        <f t="shared" si="13"/>
        <v>#DIV/0!</v>
      </c>
    </row>
    <row r="807" spans="3:11">
      <c r="C807" s="136" t="s">
        <v>697</v>
      </c>
      <c r="D807" s="136"/>
      <c r="E807" s="136"/>
      <c r="F807" s="224" t="s">
        <v>698</v>
      </c>
      <c r="G807" s="345">
        <v>1</v>
      </c>
      <c r="H807" s="345"/>
      <c r="K807" s="418">
        <f t="shared" si="13"/>
        <v>0</v>
      </c>
    </row>
    <row r="808" spans="3:11">
      <c r="C808" s="136" t="s">
        <v>699</v>
      </c>
      <c r="D808" s="136"/>
      <c r="E808" s="136"/>
      <c r="F808" s="224" t="s">
        <v>700</v>
      </c>
      <c r="G808" s="345">
        <v>10</v>
      </c>
      <c r="H808" s="345"/>
      <c r="K808" s="418">
        <f t="shared" si="13"/>
        <v>0</v>
      </c>
    </row>
    <row r="809" spans="3:11">
      <c r="C809" s="136" t="s">
        <v>701</v>
      </c>
      <c r="D809" s="136"/>
      <c r="E809" s="136"/>
      <c r="F809" s="224" t="s">
        <v>702</v>
      </c>
      <c r="G809" s="345"/>
      <c r="H809" s="345"/>
      <c r="K809" s="418" t="e">
        <f t="shared" si="13"/>
        <v>#DIV/0!</v>
      </c>
    </row>
    <row r="810" spans="3:11">
      <c r="C810" s="136" t="s">
        <v>703</v>
      </c>
      <c r="D810" s="136"/>
      <c r="E810" s="136"/>
      <c r="F810" s="224" t="s">
        <v>1700</v>
      </c>
      <c r="G810" s="345"/>
      <c r="H810" s="345"/>
      <c r="K810" s="418" t="e">
        <f t="shared" si="13"/>
        <v>#DIV/0!</v>
      </c>
    </row>
    <row r="811" spans="3:11">
      <c r="C811" s="136" t="s">
        <v>704</v>
      </c>
      <c r="D811" s="136"/>
      <c r="E811" s="136"/>
      <c r="F811" s="224" t="s">
        <v>1625</v>
      </c>
      <c r="G811" s="345">
        <v>2</v>
      </c>
      <c r="H811" s="345">
        <v>1</v>
      </c>
      <c r="K811" s="418">
        <f t="shared" si="13"/>
        <v>50</v>
      </c>
    </row>
    <row r="812" spans="3:11">
      <c r="C812" s="136" t="s">
        <v>705</v>
      </c>
      <c r="D812" s="136"/>
      <c r="E812" s="136"/>
      <c r="F812" s="224" t="s">
        <v>1665</v>
      </c>
      <c r="G812" s="345">
        <v>2</v>
      </c>
      <c r="H812" s="345"/>
      <c r="K812" s="418">
        <f t="shared" si="13"/>
        <v>0</v>
      </c>
    </row>
    <row r="813" spans="3:11">
      <c r="C813" s="136" t="s">
        <v>706</v>
      </c>
      <c r="D813" s="136"/>
      <c r="E813" s="136"/>
      <c r="F813" s="224" t="s">
        <v>1666</v>
      </c>
      <c r="G813" s="345"/>
      <c r="H813" s="345"/>
      <c r="K813" s="418" t="e">
        <f t="shared" si="13"/>
        <v>#DIV/0!</v>
      </c>
    </row>
    <row r="814" spans="3:11">
      <c r="C814" s="136" t="s">
        <v>707</v>
      </c>
      <c r="D814" s="136"/>
      <c r="E814" s="136"/>
      <c r="F814" s="224" t="s">
        <v>708</v>
      </c>
      <c r="G814" s="345">
        <v>30</v>
      </c>
      <c r="H814" s="345">
        <v>4</v>
      </c>
      <c r="K814" s="418">
        <f t="shared" si="13"/>
        <v>13.333333333333334</v>
      </c>
    </row>
    <row r="815" spans="3:11">
      <c r="C815" s="136" t="s">
        <v>709</v>
      </c>
      <c r="D815" s="136"/>
      <c r="E815" s="136"/>
      <c r="F815" s="224" t="s">
        <v>1626</v>
      </c>
      <c r="G815" s="345"/>
      <c r="H815" s="345"/>
      <c r="K815" s="418" t="e">
        <f t="shared" si="13"/>
        <v>#DIV/0!</v>
      </c>
    </row>
    <row r="816" spans="3:11">
      <c r="C816" s="136" t="s">
        <v>710</v>
      </c>
      <c r="D816" s="136"/>
      <c r="E816" s="136"/>
      <c r="F816" s="224" t="s">
        <v>1627</v>
      </c>
      <c r="G816" s="373"/>
      <c r="H816" s="373"/>
      <c r="K816" s="418" t="e">
        <f t="shared" si="13"/>
        <v>#DIV/0!</v>
      </c>
    </row>
    <row r="817" spans="2:11">
      <c r="B817" s="130" t="s">
        <v>711</v>
      </c>
      <c r="C817" s="131"/>
      <c r="D817" s="131"/>
      <c r="E817" s="131"/>
      <c r="F817" s="130"/>
      <c r="G817" s="304">
        <f>SUM(G818:G821)</f>
        <v>5500</v>
      </c>
      <c r="H817" s="304">
        <f>SUM(H818:H821)</f>
        <v>2285</v>
      </c>
      <c r="K817" s="418">
        <f t="shared" si="13"/>
        <v>41.545454545454547</v>
      </c>
    </row>
    <row r="818" spans="2:11">
      <c r="C818" s="136" t="s">
        <v>712</v>
      </c>
      <c r="D818" s="136"/>
      <c r="E818" s="136"/>
      <c r="F818" s="155" t="s">
        <v>713</v>
      </c>
      <c r="G818" s="345">
        <v>2500</v>
      </c>
      <c r="H818" s="345">
        <v>1138</v>
      </c>
      <c r="K818" s="418">
        <f t="shared" si="13"/>
        <v>45.519999999999996</v>
      </c>
    </row>
    <row r="819" spans="2:11">
      <c r="C819" s="136" t="s">
        <v>714</v>
      </c>
      <c r="D819" s="136"/>
      <c r="E819" s="136"/>
      <c r="F819" s="155" t="s">
        <v>715</v>
      </c>
      <c r="G819" s="345">
        <v>3000</v>
      </c>
      <c r="H819" s="345">
        <v>1147</v>
      </c>
      <c r="K819" s="418">
        <f t="shared" si="13"/>
        <v>38.233333333333334</v>
      </c>
    </row>
    <row r="820" spans="2:11">
      <c r="C820" s="154" t="s">
        <v>1507</v>
      </c>
      <c r="D820" s="136"/>
      <c r="E820" s="136"/>
      <c r="F820" s="196" t="s">
        <v>1338</v>
      </c>
      <c r="G820" s="345"/>
      <c r="H820" s="141"/>
      <c r="K820" s="418" t="e">
        <f t="shared" si="13"/>
        <v>#DIV/0!</v>
      </c>
    </row>
    <row r="821" spans="2:11">
      <c r="C821" s="154" t="s">
        <v>1508</v>
      </c>
      <c r="D821" s="136"/>
      <c r="E821" s="136"/>
      <c r="F821" s="196" t="s">
        <v>1669</v>
      </c>
      <c r="G821" s="345"/>
      <c r="H821" s="141"/>
      <c r="K821" s="418" t="e">
        <f t="shared" si="13"/>
        <v>#DIV/0!</v>
      </c>
    </row>
    <row r="822" spans="2:11">
      <c r="B822" s="130" t="s">
        <v>716</v>
      </c>
      <c r="C822" s="131"/>
      <c r="D822" s="131"/>
      <c r="E822" s="131"/>
      <c r="F822" s="130"/>
      <c r="G822" s="304">
        <f>SUM(G823:G840)</f>
        <v>15750</v>
      </c>
      <c r="H822" s="304">
        <f>SUM(H823:H840)</f>
        <v>7487</v>
      </c>
      <c r="K822" s="418">
        <f t="shared" si="13"/>
        <v>47.536507936507938</v>
      </c>
    </row>
    <row r="823" spans="2:11">
      <c r="C823" s="136" t="s">
        <v>717</v>
      </c>
      <c r="D823" s="136"/>
      <c r="E823" s="136"/>
      <c r="F823" s="155" t="s">
        <v>718</v>
      </c>
      <c r="G823" s="345">
        <v>10</v>
      </c>
      <c r="H823" s="345">
        <v>2</v>
      </c>
      <c r="K823" s="418">
        <f t="shared" si="13"/>
        <v>20</v>
      </c>
    </row>
    <row r="824" spans="2:11">
      <c r="C824" s="136" t="s">
        <v>719</v>
      </c>
      <c r="D824" s="136"/>
      <c r="E824" s="136"/>
      <c r="F824" s="224" t="s">
        <v>720</v>
      </c>
      <c r="G824" s="345">
        <v>9500</v>
      </c>
      <c r="H824" s="345">
        <v>3937</v>
      </c>
      <c r="K824" s="418">
        <f t="shared" si="13"/>
        <v>41.442105263157899</v>
      </c>
    </row>
    <row r="825" spans="2:11">
      <c r="C825" s="136" t="s">
        <v>721</v>
      </c>
      <c r="D825" s="136"/>
      <c r="E825" s="136"/>
      <c r="F825" s="155" t="s">
        <v>722</v>
      </c>
      <c r="G825" s="345">
        <v>2800</v>
      </c>
      <c r="H825" s="345">
        <v>1946</v>
      </c>
      <c r="K825" s="418">
        <f t="shared" si="13"/>
        <v>69.5</v>
      </c>
    </row>
    <row r="826" spans="2:11">
      <c r="C826" s="136" t="s">
        <v>723</v>
      </c>
      <c r="D826" s="136"/>
      <c r="E826" s="136"/>
      <c r="F826" s="155" t="s">
        <v>724</v>
      </c>
      <c r="G826" s="345">
        <v>380</v>
      </c>
      <c r="H826" s="345">
        <v>171</v>
      </c>
      <c r="K826" s="418">
        <f t="shared" si="13"/>
        <v>45</v>
      </c>
    </row>
    <row r="827" spans="2:11">
      <c r="C827" s="136" t="s">
        <v>725</v>
      </c>
      <c r="D827" s="136"/>
      <c r="E827" s="136"/>
      <c r="F827" s="155" t="s">
        <v>726</v>
      </c>
      <c r="G827" s="345">
        <v>230</v>
      </c>
      <c r="H827" s="345">
        <v>47</v>
      </c>
      <c r="K827" s="418">
        <f t="shared" si="13"/>
        <v>20.434782608695652</v>
      </c>
    </row>
    <row r="828" spans="2:11">
      <c r="C828" s="136" t="s">
        <v>727</v>
      </c>
      <c r="D828" s="136"/>
      <c r="E828" s="136"/>
      <c r="F828" s="155" t="s">
        <v>728</v>
      </c>
      <c r="G828" s="345">
        <v>2600</v>
      </c>
      <c r="H828" s="345">
        <v>1286</v>
      </c>
      <c r="K828" s="418">
        <f t="shared" si="13"/>
        <v>49.46153846153846</v>
      </c>
    </row>
    <row r="829" spans="2:11">
      <c r="C829" s="136" t="s">
        <v>729</v>
      </c>
      <c r="D829" s="136"/>
      <c r="E829" s="136"/>
      <c r="F829" s="155" t="s">
        <v>1693</v>
      </c>
      <c r="G829" s="345">
        <v>200</v>
      </c>
      <c r="H829" s="345">
        <v>95</v>
      </c>
      <c r="K829" s="418">
        <f t="shared" si="13"/>
        <v>47.5</v>
      </c>
    </row>
    <row r="830" spans="2:11">
      <c r="C830" s="136" t="s">
        <v>730</v>
      </c>
      <c r="D830" s="136"/>
      <c r="E830" s="136"/>
      <c r="F830" s="155" t="s">
        <v>731</v>
      </c>
      <c r="G830" s="345"/>
      <c r="H830" s="345"/>
      <c r="K830" s="418" t="e">
        <f t="shared" si="13"/>
        <v>#DIV/0!</v>
      </c>
    </row>
    <row r="831" spans="2:11">
      <c r="C831" s="136" t="s">
        <v>732</v>
      </c>
      <c r="D831" s="136"/>
      <c r="E831" s="136"/>
      <c r="F831" s="155" t="s">
        <v>733</v>
      </c>
      <c r="G831" s="345">
        <v>20</v>
      </c>
      <c r="H831" s="345">
        <v>3</v>
      </c>
      <c r="K831" s="418">
        <f t="shared" si="13"/>
        <v>15</v>
      </c>
    </row>
    <row r="832" spans="2:11">
      <c r="C832" s="136" t="s">
        <v>734</v>
      </c>
      <c r="D832" s="136"/>
      <c r="E832" s="136"/>
      <c r="F832" s="155" t="s">
        <v>1698</v>
      </c>
      <c r="G832" s="345"/>
      <c r="H832" s="345"/>
      <c r="K832" s="418" t="e">
        <f t="shared" si="13"/>
        <v>#DIV/0!</v>
      </c>
    </row>
    <row r="833" spans="2:11">
      <c r="C833" s="136" t="s">
        <v>735</v>
      </c>
      <c r="D833" s="136"/>
      <c r="E833" s="136"/>
      <c r="F833" s="155" t="s">
        <v>736</v>
      </c>
      <c r="G833" s="345"/>
      <c r="H833" s="141"/>
      <c r="K833" s="418" t="e">
        <f t="shared" si="13"/>
        <v>#DIV/0!</v>
      </c>
    </row>
    <row r="834" spans="2:11">
      <c r="C834" s="136" t="s">
        <v>737</v>
      </c>
      <c r="D834" s="136"/>
      <c r="E834" s="136"/>
      <c r="F834" s="155" t="s">
        <v>1699</v>
      </c>
      <c r="G834" s="345"/>
      <c r="H834" s="141"/>
      <c r="K834" s="418" t="e">
        <f t="shared" si="13"/>
        <v>#DIV/0!</v>
      </c>
    </row>
    <row r="835" spans="2:11">
      <c r="C835" s="136" t="s">
        <v>738</v>
      </c>
      <c r="D835" s="136"/>
      <c r="E835" s="136"/>
      <c r="F835" s="155" t="s">
        <v>739</v>
      </c>
      <c r="G835" s="345"/>
      <c r="H835" s="141"/>
      <c r="K835" s="418" t="e">
        <f t="shared" ref="K835:K898" si="14">+H835/G835*100</f>
        <v>#DIV/0!</v>
      </c>
    </row>
    <row r="836" spans="2:11">
      <c r="C836" s="136" t="s">
        <v>740</v>
      </c>
      <c r="D836" s="136"/>
      <c r="E836" s="136"/>
      <c r="F836" s="155" t="s">
        <v>741</v>
      </c>
      <c r="G836" s="345">
        <v>3</v>
      </c>
      <c r="H836" s="141"/>
      <c r="K836" s="418">
        <f t="shared" si="14"/>
        <v>0</v>
      </c>
    </row>
    <row r="837" spans="2:11">
      <c r="C837" s="136" t="s">
        <v>1509</v>
      </c>
      <c r="D837" s="136"/>
      <c r="E837" s="136"/>
      <c r="F837" s="155" t="s">
        <v>742</v>
      </c>
      <c r="G837" s="345"/>
      <c r="H837" s="141"/>
      <c r="K837" s="418" t="e">
        <f t="shared" si="14"/>
        <v>#DIV/0!</v>
      </c>
    </row>
    <row r="838" spans="2:11">
      <c r="C838" s="136" t="s">
        <v>743</v>
      </c>
      <c r="D838" s="136"/>
      <c r="E838" s="136"/>
      <c r="F838" s="155" t="s">
        <v>744</v>
      </c>
      <c r="G838" s="345">
        <v>7</v>
      </c>
      <c r="H838" s="141"/>
      <c r="K838" s="418">
        <f t="shared" si="14"/>
        <v>0</v>
      </c>
    </row>
    <row r="839" spans="2:11">
      <c r="C839" s="154" t="s">
        <v>1510</v>
      </c>
      <c r="D839" s="136"/>
      <c r="E839" s="136"/>
      <c r="F839" s="226" t="s">
        <v>1329</v>
      </c>
      <c r="G839" s="345"/>
      <c r="H839" s="141"/>
      <c r="K839" s="418" t="e">
        <f t="shared" si="14"/>
        <v>#DIV/0!</v>
      </c>
    </row>
    <row r="840" spans="2:11">
      <c r="C840" s="154" t="s">
        <v>1511</v>
      </c>
      <c r="D840" s="136"/>
      <c r="E840" s="136"/>
      <c r="F840" s="226" t="s">
        <v>1330</v>
      </c>
      <c r="G840" s="345"/>
      <c r="H840" s="141"/>
      <c r="K840" s="418" t="e">
        <f t="shared" si="14"/>
        <v>#DIV/0!</v>
      </c>
    </row>
    <row r="841" spans="2:11">
      <c r="B841" s="130" t="s">
        <v>745</v>
      </c>
      <c r="C841" s="131"/>
      <c r="D841" s="131"/>
      <c r="E841" s="131"/>
      <c r="F841" s="130"/>
      <c r="G841" s="304">
        <f>SUM(G842:G843)</f>
        <v>80</v>
      </c>
      <c r="H841" s="304">
        <f>SUM(H842:H843)</f>
        <v>0</v>
      </c>
      <c r="K841" s="418">
        <f t="shared" si="14"/>
        <v>0</v>
      </c>
    </row>
    <row r="842" spans="2:11">
      <c r="C842" s="136" t="s">
        <v>746</v>
      </c>
      <c r="D842" s="136"/>
      <c r="E842" s="136"/>
      <c r="F842" s="224" t="s">
        <v>747</v>
      </c>
      <c r="G842" s="345">
        <v>10</v>
      </c>
      <c r="H842" s="141"/>
      <c r="K842" s="418">
        <f t="shared" si="14"/>
        <v>0</v>
      </c>
    </row>
    <row r="843" spans="2:11">
      <c r="C843" s="136" t="s">
        <v>748</v>
      </c>
      <c r="D843" s="136"/>
      <c r="E843" s="136"/>
      <c r="F843" s="224" t="s">
        <v>749</v>
      </c>
      <c r="G843" s="345">
        <v>70</v>
      </c>
      <c r="H843" s="141"/>
      <c r="K843" s="418">
        <f t="shared" si="14"/>
        <v>0</v>
      </c>
    </row>
    <row r="844" spans="2:11">
      <c r="B844" s="130" t="s">
        <v>750</v>
      </c>
      <c r="C844" s="131"/>
      <c r="D844" s="131"/>
      <c r="E844" s="131"/>
      <c r="F844" s="130"/>
      <c r="G844" s="304">
        <f>SUM(G845:G851)</f>
        <v>680</v>
      </c>
      <c r="H844" s="304">
        <f>SUM(H845:H851)</f>
        <v>327</v>
      </c>
      <c r="K844" s="418">
        <f t="shared" si="14"/>
        <v>48.088235294117645</v>
      </c>
    </row>
    <row r="845" spans="2:11">
      <c r="C845" s="136" t="s">
        <v>751</v>
      </c>
      <c r="D845" s="136"/>
      <c r="E845" s="136"/>
      <c r="F845" s="155" t="s">
        <v>752</v>
      </c>
      <c r="G845" s="345">
        <v>80</v>
      </c>
      <c r="H845" s="345">
        <v>30</v>
      </c>
      <c r="K845" s="418">
        <f t="shared" si="14"/>
        <v>37.5</v>
      </c>
    </row>
    <row r="846" spans="2:11">
      <c r="C846" s="136" t="s">
        <v>753</v>
      </c>
      <c r="D846" s="136"/>
      <c r="E846" s="136"/>
      <c r="F846" s="155" t="s">
        <v>754</v>
      </c>
      <c r="G846" s="345">
        <v>350</v>
      </c>
      <c r="H846" s="345">
        <v>173</v>
      </c>
      <c r="K846" s="418">
        <f t="shared" si="14"/>
        <v>49.428571428571431</v>
      </c>
    </row>
    <row r="847" spans="2:11">
      <c r="C847" s="136" t="s">
        <v>755</v>
      </c>
      <c r="D847" s="136"/>
      <c r="E847" s="136"/>
      <c r="F847" s="155" t="s">
        <v>756</v>
      </c>
      <c r="G847" s="345">
        <v>95</v>
      </c>
      <c r="H847" s="345">
        <v>49</v>
      </c>
      <c r="K847" s="418">
        <f t="shared" si="14"/>
        <v>51.578947368421055</v>
      </c>
    </row>
    <row r="848" spans="2:11">
      <c r="C848" s="136" t="s">
        <v>757</v>
      </c>
      <c r="D848" s="136"/>
      <c r="E848" s="136"/>
      <c r="F848" s="155" t="s">
        <v>758</v>
      </c>
      <c r="G848" s="345">
        <v>80</v>
      </c>
      <c r="H848" s="345">
        <v>38</v>
      </c>
      <c r="K848" s="418">
        <f t="shared" si="14"/>
        <v>47.5</v>
      </c>
    </row>
    <row r="849" spans="2:11">
      <c r="C849" s="136" t="s">
        <v>759</v>
      </c>
      <c r="D849" s="136"/>
      <c r="E849" s="136"/>
      <c r="F849" s="155" t="s">
        <v>760</v>
      </c>
      <c r="G849" s="345">
        <v>20</v>
      </c>
      <c r="H849" s="345"/>
      <c r="K849" s="418">
        <f t="shared" si="14"/>
        <v>0</v>
      </c>
    </row>
    <row r="850" spans="2:11">
      <c r="C850" s="136" t="s">
        <v>761</v>
      </c>
      <c r="D850" s="136"/>
      <c r="E850" s="136"/>
      <c r="F850" s="155" t="s">
        <v>1601</v>
      </c>
      <c r="G850" s="345">
        <v>45</v>
      </c>
      <c r="H850" s="345">
        <v>37</v>
      </c>
      <c r="K850" s="418">
        <f t="shared" si="14"/>
        <v>82.222222222222214</v>
      </c>
    </row>
    <row r="851" spans="2:11">
      <c r="C851" s="136" t="s">
        <v>762</v>
      </c>
      <c r="D851" s="136"/>
      <c r="E851" s="136"/>
      <c r="F851" s="155" t="s">
        <v>763</v>
      </c>
      <c r="G851" s="345">
        <v>10</v>
      </c>
      <c r="H851" s="345"/>
      <c r="K851" s="418">
        <f t="shared" si="14"/>
        <v>0</v>
      </c>
    </row>
    <row r="852" spans="2:11">
      <c r="B852" s="130" t="s">
        <v>1339</v>
      </c>
      <c r="C852" s="131"/>
      <c r="D852" s="131"/>
      <c r="E852" s="131"/>
      <c r="F852" s="130"/>
      <c r="G852" s="304">
        <f>SUM(G853:G872)</f>
        <v>97</v>
      </c>
      <c r="H852" s="304">
        <f>SUM(H853:H872)</f>
        <v>3</v>
      </c>
      <c r="K852" s="418">
        <f t="shared" si="14"/>
        <v>3.0927835051546393</v>
      </c>
    </row>
    <row r="853" spans="2:11">
      <c r="C853" s="154" t="s">
        <v>1512</v>
      </c>
      <c r="D853" s="136"/>
      <c r="E853" s="136"/>
      <c r="F853" s="196" t="s">
        <v>1569</v>
      </c>
      <c r="G853" s="345"/>
      <c r="H853" s="141"/>
      <c r="K853" s="418" t="e">
        <f t="shared" si="14"/>
        <v>#DIV/0!</v>
      </c>
    </row>
    <row r="854" spans="2:11">
      <c r="C854" s="136" t="s">
        <v>1513</v>
      </c>
      <c r="D854" s="136"/>
      <c r="E854" s="136"/>
      <c r="F854" s="196" t="s">
        <v>1325</v>
      </c>
      <c r="G854" s="345"/>
      <c r="H854" s="141"/>
      <c r="K854" s="418" t="e">
        <f t="shared" si="14"/>
        <v>#DIV/0!</v>
      </c>
    </row>
    <row r="855" spans="2:11">
      <c r="C855" s="154" t="s">
        <v>1514</v>
      </c>
      <c r="D855" s="136"/>
      <c r="E855" s="136"/>
      <c r="F855" s="196" t="s">
        <v>1570</v>
      </c>
      <c r="G855" s="345">
        <v>7</v>
      </c>
      <c r="H855" s="141">
        <v>2</v>
      </c>
      <c r="K855" s="418">
        <f t="shared" si="14"/>
        <v>28.571428571428569</v>
      </c>
    </row>
    <row r="856" spans="2:11">
      <c r="C856" s="136" t="s">
        <v>1546</v>
      </c>
      <c r="D856" s="136"/>
      <c r="E856" s="136"/>
      <c r="F856" s="196" t="s">
        <v>1326</v>
      </c>
      <c r="G856" s="345"/>
      <c r="H856" s="141"/>
      <c r="K856" s="418" t="e">
        <f t="shared" si="14"/>
        <v>#DIV/0!</v>
      </c>
    </row>
    <row r="857" spans="2:11">
      <c r="C857" s="154" t="s">
        <v>1515</v>
      </c>
      <c r="D857" s="136"/>
      <c r="E857" s="136"/>
      <c r="F857" s="196" t="s">
        <v>1327</v>
      </c>
      <c r="G857" s="345"/>
      <c r="H857" s="141"/>
      <c r="K857" s="418" t="e">
        <f t="shared" si="14"/>
        <v>#DIV/0!</v>
      </c>
    </row>
    <row r="858" spans="2:11">
      <c r="C858" s="154" t="s">
        <v>1516</v>
      </c>
      <c r="D858" s="136"/>
      <c r="E858" s="136"/>
      <c r="F858" s="226" t="s">
        <v>1331</v>
      </c>
      <c r="G858" s="345"/>
      <c r="H858" s="141"/>
      <c r="K858" s="418" t="e">
        <f t="shared" si="14"/>
        <v>#DIV/0!</v>
      </c>
    </row>
    <row r="859" spans="2:11">
      <c r="C859" s="154" t="s">
        <v>1517</v>
      </c>
      <c r="D859" s="136"/>
      <c r="E859" s="136"/>
      <c r="F859" s="226" t="s">
        <v>1667</v>
      </c>
      <c r="G859" s="345">
        <v>90</v>
      </c>
      <c r="H859" s="141">
        <v>1</v>
      </c>
      <c r="K859" s="418">
        <f t="shared" si="14"/>
        <v>1.1111111111111112</v>
      </c>
    </row>
    <row r="860" spans="2:11">
      <c r="C860" s="154" t="s">
        <v>1518</v>
      </c>
      <c r="D860" s="136"/>
      <c r="E860" s="136"/>
      <c r="F860" s="141" t="s">
        <v>1328</v>
      </c>
      <c r="G860" s="345"/>
      <c r="H860" s="141"/>
      <c r="K860" s="418" t="e">
        <f t="shared" si="14"/>
        <v>#DIV/0!</v>
      </c>
    </row>
    <row r="861" spans="2:11">
      <c r="C861" s="154" t="s">
        <v>1519</v>
      </c>
      <c r="D861" s="136"/>
      <c r="E861" s="136"/>
      <c r="F861" s="141" t="s">
        <v>1332</v>
      </c>
      <c r="G861" s="345"/>
      <c r="H861" s="141"/>
      <c r="K861" s="418" t="e">
        <f t="shared" si="14"/>
        <v>#DIV/0!</v>
      </c>
    </row>
    <row r="862" spans="2:11">
      <c r="C862" s="154" t="s">
        <v>1520</v>
      </c>
      <c r="D862" s="136"/>
      <c r="E862" s="136"/>
      <c r="F862" s="196" t="s">
        <v>1628</v>
      </c>
      <c r="G862" s="345"/>
      <c r="H862" s="141"/>
      <c r="K862" s="418" t="e">
        <f t="shared" si="14"/>
        <v>#DIV/0!</v>
      </c>
    </row>
    <row r="863" spans="2:11" ht="26.4">
      <c r="C863" s="154" t="s">
        <v>1521</v>
      </c>
      <c r="D863" s="136"/>
      <c r="E863" s="136"/>
      <c r="F863" s="196" t="s">
        <v>1742</v>
      </c>
      <c r="G863" s="345"/>
      <c r="H863" s="141"/>
      <c r="K863" s="418" t="e">
        <f t="shared" si="14"/>
        <v>#DIV/0!</v>
      </c>
    </row>
    <row r="864" spans="2:11">
      <c r="C864" s="154" t="s">
        <v>1522</v>
      </c>
      <c r="D864" s="136"/>
      <c r="E864" s="136"/>
      <c r="F864" s="196" t="s">
        <v>1333</v>
      </c>
      <c r="G864" s="345"/>
      <c r="H864" s="141"/>
      <c r="K864" s="418" t="e">
        <f t="shared" si="14"/>
        <v>#DIV/0!</v>
      </c>
    </row>
    <row r="865" spans="1:11">
      <c r="C865" s="154" t="s">
        <v>1523</v>
      </c>
      <c r="D865" s="136"/>
      <c r="E865" s="136"/>
      <c r="F865" s="196" t="s">
        <v>1334</v>
      </c>
      <c r="G865" s="345"/>
      <c r="H865" s="141"/>
      <c r="K865" s="418" t="e">
        <f t="shared" si="14"/>
        <v>#DIV/0!</v>
      </c>
    </row>
    <row r="866" spans="1:11">
      <c r="C866" s="154" t="s">
        <v>1524</v>
      </c>
      <c r="D866" s="136"/>
      <c r="E866" s="136"/>
      <c r="F866" s="196" t="s">
        <v>1335</v>
      </c>
      <c r="G866" s="345"/>
      <c r="H866" s="141"/>
      <c r="K866" s="418" t="e">
        <f t="shared" si="14"/>
        <v>#DIV/0!</v>
      </c>
    </row>
    <row r="867" spans="1:11">
      <c r="C867" s="154" t="s">
        <v>1525</v>
      </c>
      <c r="D867" s="136"/>
      <c r="E867" s="136"/>
      <c r="F867" s="196" t="s">
        <v>1336</v>
      </c>
      <c r="G867" s="345"/>
      <c r="H867" s="141"/>
      <c r="K867" s="418" t="e">
        <f t="shared" si="14"/>
        <v>#DIV/0!</v>
      </c>
    </row>
    <row r="868" spans="1:11">
      <c r="C868" s="154" t="s">
        <v>1526</v>
      </c>
      <c r="D868" s="136"/>
      <c r="E868" s="136"/>
      <c r="F868" s="196" t="s">
        <v>1743</v>
      </c>
      <c r="G868" s="345"/>
      <c r="H868" s="141"/>
      <c r="K868" s="418" t="e">
        <f t="shared" si="14"/>
        <v>#DIV/0!</v>
      </c>
    </row>
    <row r="869" spans="1:11">
      <c r="C869" s="154" t="s">
        <v>1527</v>
      </c>
      <c r="D869" s="136"/>
      <c r="E869" s="136"/>
      <c r="F869" s="196" t="s">
        <v>1337</v>
      </c>
      <c r="G869" s="345"/>
      <c r="H869" s="141"/>
      <c r="K869" s="418" t="e">
        <f t="shared" si="14"/>
        <v>#DIV/0!</v>
      </c>
    </row>
    <row r="870" spans="1:11">
      <c r="C870" s="154" t="s">
        <v>1528</v>
      </c>
      <c r="D870" s="136"/>
      <c r="E870" s="136"/>
      <c r="F870" s="196" t="s">
        <v>1744</v>
      </c>
      <c r="G870" s="345"/>
      <c r="H870" s="141"/>
      <c r="K870" s="418" t="e">
        <f t="shared" si="14"/>
        <v>#DIV/0!</v>
      </c>
    </row>
    <row r="871" spans="1:11">
      <c r="C871" s="154" t="s">
        <v>1529</v>
      </c>
      <c r="D871" s="136"/>
      <c r="E871" s="136"/>
      <c r="F871" s="196" t="s">
        <v>1668</v>
      </c>
      <c r="G871" s="345"/>
      <c r="H871" s="141"/>
      <c r="K871" s="418" t="e">
        <f t="shared" si="14"/>
        <v>#DIV/0!</v>
      </c>
    </row>
    <row r="872" spans="1:11">
      <c r="C872" s="154" t="s">
        <v>1530</v>
      </c>
      <c r="D872" s="136"/>
      <c r="E872" s="136"/>
      <c r="F872" s="196" t="s">
        <v>1670</v>
      </c>
      <c r="G872" s="345"/>
      <c r="H872" s="141"/>
      <c r="K872" s="418" t="e">
        <f t="shared" si="14"/>
        <v>#DIV/0!</v>
      </c>
    </row>
    <row r="873" spans="1:11">
      <c r="B873" s="130" t="s">
        <v>764</v>
      </c>
      <c r="C873" s="131"/>
      <c r="D873" s="131"/>
      <c r="E873" s="131"/>
      <c r="F873" s="130"/>
      <c r="G873" s="369">
        <f>G852+G844+G841+G822+G817+G792+G787+G778+G747+G725+G727+G730</f>
        <v>90723</v>
      </c>
      <c r="H873" s="369">
        <f>H852+H844+H841+H822+H817+H792+H787+H778+H747+H725+H727+H730</f>
        <v>37044</v>
      </c>
      <c r="K873" s="418">
        <f t="shared" si="14"/>
        <v>40.831983069342947</v>
      </c>
    </row>
    <row r="874" spans="1:11">
      <c r="B874" s="130" t="s">
        <v>1382</v>
      </c>
      <c r="C874" s="131"/>
      <c r="D874" s="131"/>
      <c r="E874" s="131"/>
      <c r="F874" s="130"/>
      <c r="G874" s="311">
        <v>73220</v>
      </c>
      <c r="H874" s="311">
        <v>39627</v>
      </c>
      <c r="K874" s="418">
        <f t="shared" si="14"/>
        <v>54.120458891013378</v>
      </c>
    </row>
    <row r="875" spans="1:11">
      <c r="G875" s="374"/>
      <c r="H875" s="123"/>
      <c r="K875" s="418" t="e">
        <f t="shared" si="14"/>
        <v>#DIV/0!</v>
      </c>
    </row>
    <row r="876" spans="1:11">
      <c r="A876" s="127" t="s">
        <v>765</v>
      </c>
      <c r="B876" s="127"/>
      <c r="C876" s="127"/>
      <c r="D876" s="127"/>
      <c r="E876" s="127"/>
      <c r="F876" s="127"/>
      <c r="G876" s="363"/>
      <c r="H876" s="127"/>
      <c r="I876" s="123" t="s">
        <v>766</v>
      </c>
      <c r="K876" s="418" t="e">
        <f t="shared" si="14"/>
        <v>#DIV/0!</v>
      </c>
    </row>
    <row r="877" spans="1:11">
      <c r="B877" s="130" t="s">
        <v>474</v>
      </c>
      <c r="C877" s="131"/>
      <c r="D877" s="131"/>
      <c r="E877" s="131"/>
      <c r="F877" s="130"/>
      <c r="G877" s="304">
        <f>G878+G879+G880</f>
        <v>0</v>
      </c>
      <c r="H877" s="304">
        <f>H878+H879+H880</f>
        <v>0</v>
      </c>
      <c r="K877" s="418" t="e">
        <f t="shared" si="14"/>
        <v>#DIV/0!</v>
      </c>
    </row>
    <row r="878" spans="1:11" ht="26.4">
      <c r="C878" s="136" t="s">
        <v>1438</v>
      </c>
      <c r="D878" s="136"/>
      <c r="E878" s="185"/>
      <c r="F878" s="149" t="s">
        <v>1678</v>
      </c>
      <c r="G878" s="306"/>
      <c r="H878" s="139"/>
      <c r="K878" s="418" t="e">
        <f t="shared" si="14"/>
        <v>#DIV/0!</v>
      </c>
    </row>
    <row r="879" spans="1:11" ht="26.4">
      <c r="C879" s="136" t="s">
        <v>1439</v>
      </c>
      <c r="D879" s="136"/>
      <c r="E879" s="185"/>
      <c r="F879" s="149" t="s">
        <v>1679</v>
      </c>
      <c r="G879" s="306"/>
      <c r="H879" s="139"/>
      <c r="K879" s="418" t="e">
        <f t="shared" si="14"/>
        <v>#DIV/0!</v>
      </c>
    </row>
    <row r="880" spans="1:11" ht="39.6">
      <c r="C880" s="136" t="s">
        <v>1440</v>
      </c>
      <c r="D880" s="136"/>
      <c r="E880" s="185"/>
      <c r="F880" s="149" t="s">
        <v>1680</v>
      </c>
      <c r="G880" s="306"/>
      <c r="H880" s="139"/>
      <c r="K880" s="418" t="e">
        <f t="shared" si="14"/>
        <v>#DIV/0!</v>
      </c>
    </row>
    <row r="881" spans="1:11">
      <c r="B881" s="130" t="s">
        <v>195</v>
      </c>
      <c r="C881" s="131"/>
      <c r="D881" s="131"/>
      <c r="E881" s="131"/>
      <c r="F881" s="130"/>
      <c r="G881" s="304">
        <f>G882+G883</f>
        <v>0</v>
      </c>
      <c r="H881" s="304">
        <f>H882+H883</f>
        <v>0</v>
      </c>
      <c r="K881" s="418" t="e">
        <f t="shared" si="14"/>
        <v>#DIV/0!</v>
      </c>
    </row>
    <row r="882" spans="1:11">
      <c r="C882" s="136" t="s">
        <v>479</v>
      </c>
      <c r="D882" s="136"/>
      <c r="E882" s="136"/>
      <c r="F882" s="227" t="s">
        <v>1347</v>
      </c>
      <c r="G882" s="306"/>
      <c r="H882" s="139"/>
      <c r="K882" s="418" t="e">
        <f t="shared" si="14"/>
        <v>#DIV/0!</v>
      </c>
    </row>
    <row r="883" spans="1:11">
      <c r="C883" s="136" t="s">
        <v>247</v>
      </c>
      <c r="D883" s="136"/>
      <c r="E883" s="185"/>
      <c r="F883" s="149" t="s">
        <v>1672</v>
      </c>
      <c r="G883" s="306"/>
      <c r="H883" s="139"/>
      <c r="K883" s="418" t="e">
        <f t="shared" si="14"/>
        <v>#DIV/0!</v>
      </c>
    </row>
    <row r="884" spans="1:11">
      <c r="B884" s="131" t="s">
        <v>1382</v>
      </c>
      <c r="C884" s="131"/>
      <c r="D884" s="131"/>
      <c r="E884" s="131"/>
      <c r="F884" s="130"/>
      <c r="G884" s="311"/>
      <c r="H884" s="130"/>
      <c r="K884" s="418" t="e">
        <f t="shared" si="14"/>
        <v>#DIV/0!</v>
      </c>
    </row>
    <row r="885" spans="1:11">
      <c r="G885" s="375"/>
      <c r="H885" s="140"/>
      <c r="K885" s="418" t="e">
        <f t="shared" si="14"/>
        <v>#DIV/0!</v>
      </c>
    </row>
    <row r="886" spans="1:11">
      <c r="A886" s="127" t="s">
        <v>113</v>
      </c>
      <c r="B886" s="127"/>
      <c r="C886" s="127"/>
      <c r="D886" s="127"/>
      <c r="E886" s="127"/>
      <c r="F886" s="127"/>
      <c r="G886" s="363"/>
      <c r="H886" s="127"/>
      <c r="K886" s="418" t="e">
        <f t="shared" si="14"/>
        <v>#DIV/0!</v>
      </c>
    </row>
    <row r="887" spans="1:11">
      <c r="B887" s="130" t="s">
        <v>775</v>
      </c>
      <c r="C887" s="130"/>
      <c r="D887" s="131"/>
      <c r="E887" s="131"/>
      <c r="F887" s="131"/>
      <c r="G887" s="304">
        <f>G888+G891+G893+G896+G898</f>
        <v>0</v>
      </c>
      <c r="H887" s="304">
        <f>H888+H891+H893+H896+H898</f>
        <v>0</v>
      </c>
      <c r="K887" s="418" t="e">
        <f t="shared" si="14"/>
        <v>#DIV/0!</v>
      </c>
    </row>
    <row r="888" spans="1:11">
      <c r="B888" s="130"/>
      <c r="C888" s="159" t="s">
        <v>776</v>
      </c>
      <c r="D888" s="159"/>
      <c r="E888" s="159"/>
      <c r="F888" s="159" t="s">
        <v>1780</v>
      </c>
      <c r="G888" s="307">
        <f>SUM(G889:G890)</f>
        <v>0</v>
      </c>
      <c r="H888" s="137">
        <f>SUM(H889:H890)</f>
        <v>0</v>
      </c>
      <c r="K888" s="418" t="e">
        <f t="shared" si="14"/>
        <v>#DIV/0!</v>
      </c>
    </row>
    <row r="889" spans="1:11">
      <c r="C889" s="136"/>
      <c r="D889" s="136" t="s">
        <v>776</v>
      </c>
      <c r="E889" s="136"/>
      <c r="F889" s="136" t="s">
        <v>777</v>
      </c>
      <c r="G889" s="376"/>
      <c r="H889" s="236"/>
      <c r="K889" s="418" t="e">
        <f t="shared" si="14"/>
        <v>#DIV/0!</v>
      </c>
    </row>
    <row r="890" spans="1:11">
      <c r="C890" s="136"/>
      <c r="D890" s="136" t="s">
        <v>776</v>
      </c>
      <c r="E890" s="136"/>
      <c r="F890" s="136" t="s">
        <v>778</v>
      </c>
      <c r="G890" s="376"/>
      <c r="H890" s="236"/>
      <c r="K890" s="418" t="e">
        <f t="shared" si="14"/>
        <v>#DIV/0!</v>
      </c>
    </row>
    <row r="891" spans="1:11">
      <c r="C891" s="136" t="s">
        <v>779</v>
      </c>
      <c r="D891" s="136"/>
      <c r="E891" s="136"/>
      <c r="F891" s="136" t="s">
        <v>780</v>
      </c>
      <c r="G891" s="376"/>
      <c r="H891" s="236"/>
      <c r="K891" s="418" t="e">
        <f t="shared" si="14"/>
        <v>#DIV/0!</v>
      </c>
    </row>
    <row r="892" spans="1:11">
      <c r="B892" s="130" t="s">
        <v>781</v>
      </c>
      <c r="C892" s="131"/>
      <c r="E892" s="131"/>
      <c r="F892" s="131"/>
      <c r="G892" s="304"/>
      <c r="H892" s="130"/>
      <c r="K892" s="418" t="e">
        <f t="shared" si="14"/>
        <v>#DIV/0!</v>
      </c>
    </row>
    <row r="893" spans="1:11">
      <c r="B893" s="130"/>
      <c r="C893" s="159" t="s">
        <v>782</v>
      </c>
      <c r="D893" s="159"/>
      <c r="E893" s="159"/>
      <c r="F893" s="159" t="s">
        <v>1781</v>
      </c>
      <c r="G893" s="307">
        <f>SUM(G894:G895)</f>
        <v>0</v>
      </c>
      <c r="H893" s="137">
        <f>SUM(H894:H895)</f>
        <v>0</v>
      </c>
      <c r="K893" s="418" t="e">
        <f t="shared" si="14"/>
        <v>#DIV/0!</v>
      </c>
    </row>
    <row r="894" spans="1:11">
      <c r="C894" s="136"/>
      <c r="D894" s="136" t="s">
        <v>782</v>
      </c>
      <c r="E894" s="136"/>
      <c r="F894" s="136" t="s">
        <v>1774</v>
      </c>
      <c r="G894" s="376"/>
      <c r="H894" s="236"/>
      <c r="K894" s="418" t="e">
        <f t="shared" si="14"/>
        <v>#DIV/0!</v>
      </c>
    </row>
    <row r="895" spans="1:11">
      <c r="C895" s="136"/>
      <c r="D895" s="136" t="s">
        <v>782</v>
      </c>
      <c r="E895" s="136"/>
      <c r="F895" s="136" t="s">
        <v>1775</v>
      </c>
      <c r="G895" s="376"/>
      <c r="H895" s="236"/>
      <c r="K895" s="418" t="e">
        <f t="shared" si="14"/>
        <v>#DIV/0!</v>
      </c>
    </row>
    <row r="896" spans="1:11">
      <c r="C896" s="136" t="s">
        <v>785</v>
      </c>
      <c r="D896" s="136"/>
      <c r="E896" s="136"/>
      <c r="F896" s="136" t="s">
        <v>1776</v>
      </c>
      <c r="G896" s="376"/>
      <c r="H896" s="236"/>
      <c r="K896" s="418" t="e">
        <f t="shared" si="14"/>
        <v>#DIV/0!</v>
      </c>
    </row>
    <row r="897" spans="2:11">
      <c r="B897" s="130" t="s">
        <v>1777</v>
      </c>
      <c r="C897" s="131"/>
      <c r="E897" s="131"/>
      <c r="F897" s="131"/>
      <c r="G897" s="311"/>
      <c r="H897" s="130"/>
      <c r="K897" s="418" t="e">
        <f t="shared" si="14"/>
        <v>#DIV/0!</v>
      </c>
    </row>
    <row r="898" spans="2:11">
      <c r="C898" s="136"/>
      <c r="D898" s="136"/>
      <c r="E898" s="136"/>
      <c r="F898" s="136"/>
      <c r="G898" s="376"/>
      <c r="H898" s="236"/>
      <c r="K898" s="418" t="e">
        <f t="shared" si="14"/>
        <v>#DIV/0!</v>
      </c>
    </row>
    <row r="899" spans="2:11">
      <c r="B899" s="130" t="s">
        <v>772</v>
      </c>
      <c r="C899" s="237"/>
      <c r="F899" s="128"/>
      <c r="G899" s="237"/>
      <c r="K899" s="418" t="e">
        <f t="shared" ref="K899:K902" si="15">+H899/G899*100</f>
        <v>#DIV/0!</v>
      </c>
    </row>
    <row r="900" spans="2:11">
      <c r="B900" s="130" t="s">
        <v>1778</v>
      </c>
      <c r="C900" s="237"/>
      <c r="F900" s="128"/>
      <c r="G900" s="237"/>
      <c r="K900" s="418" t="e">
        <f t="shared" si="15"/>
        <v>#DIV/0!</v>
      </c>
    </row>
    <row r="901" spans="2:11">
      <c r="B901" s="130" t="s">
        <v>1779</v>
      </c>
      <c r="C901" s="237"/>
      <c r="F901" s="128"/>
      <c r="G901" s="237"/>
      <c r="K901" s="418" t="e">
        <f t="shared" si="15"/>
        <v>#DIV/0!</v>
      </c>
    </row>
    <row r="902" spans="2:11">
      <c r="K902" s="418" t="e">
        <f t="shared" si="15"/>
        <v>#DIV/0!</v>
      </c>
    </row>
    <row r="903" spans="2:11">
      <c r="G903" s="347">
        <f>G2+G25+G37+G45+G54+G59+G66+G74+G105+G117+G125+G134+G145+G175+G191+G204+G230+G249+G260+G274+G286+G296+G310++G450+G455+G460+G487+G492+G508+G522+G534+G541+G558+G568+G578+G586+G592+G602+G612+G625+G636+G662+G671+G683+G690+G695+G701+G708+G317+G718+G732+G740+G745+G873</f>
        <v>3551732</v>
      </c>
      <c r="H903" s="347">
        <f>H2+H25+H37+H45+H54+H59+H66+H74+H105+H117+H125+H134+H145+H175+H191+H204+H230+H249+H260+H274+H286+H296+H310++H450+H455+H460+H487+H492+H508+H522+H534+H541+H558+H568+H578+H586+H592+H602+H612+H625+H636+H662+H671+H683+H690+H695+H701+H708+H317+H718+H732+H740+H745+H873</f>
        <v>1679759</v>
      </c>
      <c r="K903" s="418">
        <f>+H903/G903*100</f>
        <v>47.294080747083392</v>
      </c>
    </row>
  </sheetData>
  <autoFilter ref="A1:I901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НАСЛОВ</vt:lpstr>
      <vt:lpstr>Садржај</vt:lpstr>
      <vt:lpstr>ДЕМОГРАФИЈА</vt:lpstr>
      <vt:lpstr>ЗДР.РАД. И САРАД.</vt:lpstr>
      <vt:lpstr>СТОМАТОЛОГИЈА</vt:lpstr>
      <vt:lpstr>АПОТЕКА</vt:lpstr>
      <vt:lpstr>НЕМЕД.РАДНИЦИ</vt:lpstr>
      <vt:lpstr>ЗБИРНО КАДРОВИ </vt:lpstr>
      <vt:lpstr>Usluge_po_sluzbama</vt:lpstr>
      <vt:lpstr>Zbirna(Pivot)</vt:lpstr>
      <vt:lpstr>Zbirna</vt:lpstr>
      <vt:lpstr>ДИЈАЛИЗА</vt:lpstr>
      <vt:lpstr>ЛЕКОВИ </vt:lpstr>
      <vt:lpstr>САНИТЕТСКИ И ПОТРОШНИ МАТЕРИЈА </vt:lpstr>
      <vt:lpstr>РЕАГЕНСИ </vt:lpstr>
      <vt:lpstr>Прилог 5  РФЗО услуга обележје</vt:lpstr>
      <vt:lpstr>Прилог 6 РФЗО  атрибути</vt:lpstr>
      <vt:lpstr>Zbirna!Print_Area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vuksa_ana</dc:creator>
  <cp:lastModifiedBy>07-439</cp:lastModifiedBy>
  <cp:lastPrinted>2024-12-30T10:00:06Z</cp:lastPrinted>
  <dcterms:created xsi:type="dcterms:W3CDTF">2009-12-11T13:16:00Z</dcterms:created>
  <dcterms:modified xsi:type="dcterms:W3CDTF">2025-08-21T05:45:17Z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